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65" windowWidth="19440" windowHeight="7140"/>
  </bookViews>
  <sheets>
    <sheet name="2021-2023г" sheetId="1" r:id="rId1"/>
  </sheets>
  <definedNames>
    <definedName name="_xlnm.Print_Titles" localSheetId="0">'2021-2023г'!$8:$9</definedName>
    <definedName name="_xlnm.Print_Area" localSheetId="0">'2021-2023г'!$A$1:$AN$630</definedName>
  </definedNames>
  <calcPr calcId="124519"/>
</workbook>
</file>

<file path=xl/calcChain.xml><?xml version="1.0" encoding="utf-8"?>
<calcChain xmlns="http://schemas.openxmlformats.org/spreadsheetml/2006/main">
  <c r="AM614" i="1"/>
  <c r="AM618"/>
  <c r="AF614"/>
  <c r="AF618"/>
  <c r="AN618" s="1"/>
  <c r="AN629"/>
  <c r="AN628"/>
  <c r="AN627"/>
  <c r="AN626"/>
  <c r="AN625"/>
  <c r="AN624"/>
  <c r="AN623"/>
  <c r="AN622"/>
  <c r="AN621"/>
  <c r="AN620"/>
  <c r="AN617"/>
  <c r="AN616"/>
  <c r="AN615"/>
  <c r="AN614"/>
  <c r="AN609"/>
  <c r="AN608"/>
  <c r="AN607"/>
  <c r="AN606"/>
  <c r="AN605"/>
  <c r="AN604"/>
  <c r="AN603"/>
  <c r="AN602"/>
  <c r="AN601"/>
  <c r="AN600"/>
  <c r="AN598"/>
  <c r="AN597"/>
  <c r="AN596"/>
  <c r="AN595"/>
  <c r="AN594"/>
  <c r="AN593"/>
  <c r="AN592"/>
  <c r="AN591"/>
  <c r="AN590"/>
  <c r="AN589"/>
  <c r="AN588"/>
  <c r="AN587"/>
  <c r="AN586"/>
  <c r="AN585"/>
  <c r="AN582"/>
  <c r="AN581"/>
  <c r="AN578"/>
  <c r="AN577"/>
  <c r="AN576"/>
  <c r="AN574"/>
  <c r="AN573"/>
  <c r="AN572"/>
  <c r="AN571"/>
  <c r="AN570"/>
  <c r="AN569"/>
  <c r="AN568"/>
  <c r="AN567"/>
  <c r="AN565"/>
  <c r="AN564"/>
  <c r="AN560"/>
  <c r="AN559"/>
  <c r="AN558"/>
  <c r="AN555"/>
  <c r="AN547"/>
  <c r="AN546"/>
  <c r="AN545"/>
  <c r="AN544"/>
  <c r="AN543"/>
  <c r="AN542"/>
  <c r="AN541"/>
  <c r="AN540"/>
  <c r="AN539"/>
  <c r="AN538"/>
  <c r="AN537"/>
  <c r="AN536"/>
  <c r="AN535"/>
  <c r="AN534"/>
  <c r="AN533"/>
  <c r="AN531"/>
  <c r="AN530"/>
  <c r="AN529"/>
  <c r="AN528"/>
  <c r="AN527"/>
  <c r="AN525"/>
  <c r="AN524"/>
  <c r="AN523"/>
  <c r="AN522"/>
  <c r="AN521"/>
  <c r="AN520"/>
  <c r="AN519"/>
  <c r="AN518"/>
  <c r="AN517"/>
  <c r="AN515"/>
  <c r="AN514"/>
  <c r="AN513"/>
  <c r="AN512"/>
  <c r="AN511"/>
  <c r="AN510"/>
  <c r="AN509"/>
  <c r="AN508"/>
  <c r="AN507"/>
  <c r="AN506"/>
  <c r="AN505"/>
  <c r="AN504"/>
  <c r="AN503"/>
  <c r="AN502"/>
  <c r="AN500"/>
  <c r="AN499"/>
  <c r="AN498"/>
  <c r="AN497"/>
  <c r="AN496"/>
  <c r="AN495"/>
  <c r="AN494"/>
  <c r="AN493"/>
  <c r="AN491"/>
  <c r="AN490"/>
  <c r="AN489"/>
  <c r="AN488"/>
  <c r="AN487"/>
  <c r="AN486"/>
  <c r="AN485"/>
  <c r="AN484"/>
  <c r="AN483"/>
  <c r="AN482"/>
  <c r="AN481"/>
  <c r="AN480"/>
  <c r="AN479"/>
  <c r="AN478"/>
  <c r="AN477"/>
  <c r="AN476"/>
  <c r="AN475"/>
  <c r="AN474"/>
  <c r="AN473"/>
  <c r="AN472"/>
  <c r="AN471"/>
  <c r="AN470"/>
  <c r="AN469"/>
  <c r="AN468"/>
  <c r="AN467"/>
  <c r="AN466"/>
  <c r="AN465"/>
  <c r="AN464"/>
  <c r="AN463"/>
  <c r="AN462"/>
  <c r="AN461"/>
  <c r="AN460"/>
  <c r="AN459"/>
  <c r="AN458"/>
  <c r="AN457"/>
  <c r="AN456"/>
  <c r="AN455"/>
  <c r="AN454"/>
  <c r="AN453"/>
  <c r="AN452"/>
  <c r="AN451"/>
  <c r="AN450"/>
  <c r="AN449"/>
  <c r="AN448"/>
  <c r="AN447"/>
  <c r="AN446"/>
  <c r="AN445"/>
  <c r="AN444"/>
  <c r="AN443"/>
  <c r="AN442"/>
  <c r="AN441"/>
  <c r="AN440"/>
  <c r="AN439"/>
  <c r="AN438"/>
  <c r="AN437"/>
  <c r="AN436"/>
  <c r="AN435"/>
  <c r="AN434"/>
  <c r="AN433"/>
  <c r="AN432"/>
  <c r="AN431"/>
  <c r="AN430"/>
  <c r="AN429"/>
  <c r="AN428"/>
  <c r="AN427"/>
  <c r="AN426"/>
  <c r="AN425"/>
  <c r="AN424"/>
  <c r="AN423"/>
  <c r="AN422"/>
  <c r="AN421"/>
  <c r="AN420"/>
  <c r="AN419"/>
  <c r="AN418"/>
  <c r="AN417"/>
  <c r="AN416"/>
  <c r="AN415"/>
  <c r="AN411"/>
  <c r="AN410"/>
  <c r="AN409"/>
  <c r="AN408"/>
  <c r="AN407"/>
  <c r="AN406"/>
  <c r="AN405"/>
  <c r="AN404"/>
  <c r="AN403"/>
  <c r="AN402"/>
  <c r="AN401"/>
  <c r="AN400"/>
  <c r="AN399"/>
  <c r="AN398"/>
  <c r="AN397"/>
  <c r="AN396"/>
  <c r="AN395"/>
  <c r="AN394"/>
  <c r="AN393"/>
  <c r="AN392"/>
  <c r="AN391"/>
  <c r="AN390"/>
  <c r="AN389"/>
  <c r="AN388"/>
  <c r="AN387"/>
  <c r="AN386"/>
  <c r="AN385"/>
  <c r="AN384"/>
  <c r="AN383"/>
  <c r="AN382"/>
  <c r="AN380"/>
  <c r="AN379"/>
  <c r="AN366"/>
  <c r="AN365"/>
  <c r="AN364"/>
  <c r="AN363"/>
  <c r="AN362"/>
  <c r="AN361"/>
  <c r="AN360"/>
  <c r="AN359"/>
  <c r="AN358"/>
  <c r="AN357"/>
  <c r="AN356"/>
  <c r="AN355"/>
  <c r="AN354"/>
  <c r="AN353"/>
  <c r="AN352"/>
  <c r="AN351"/>
  <c r="AN350"/>
  <c r="AN349"/>
  <c r="AN348"/>
  <c r="AN347"/>
  <c r="AN346"/>
  <c r="AN345"/>
  <c r="AN344"/>
  <c r="AN343"/>
  <c r="AN342"/>
  <c r="AN341"/>
  <c r="AN340"/>
  <c r="AN339"/>
  <c r="AN338"/>
  <c r="AN337"/>
  <c r="AN336"/>
  <c r="AN335"/>
  <c r="AN334"/>
  <c r="AN333"/>
  <c r="AN332"/>
  <c r="AN331"/>
  <c r="AN330"/>
  <c r="AN329"/>
  <c r="AN328"/>
  <c r="AN327"/>
  <c r="AN326"/>
  <c r="AN325"/>
  <c r="AN321"/>
  <c r="AN320"/>
  <c r="AN319"/>
  <c r="AN318"/>
  <c r="AN317"/>
  <c r="AN316"/>
  <c r="AN314"/>
  <c r="AN311"/>
  <c r="AN310"/>
  <c r="AN309"/>
  <c r="AN308"/>
  <c r="AN307"/>
  <c r="AN306"/>
  <c r="AN305"/>
  <c r="AN304"/>
  <c r="AN303"/>
  <c r="AN302"/>
  <c r="AN301"/>
  <c r="AN300"/>
  <c r="AN299"/>
  <c r="AN298"/>
  <c r="AN297"/>
  <c r="AN296"/>
  <c r="AN294"/>
  <c r="AN293"/>
  <c r="AN292"/>
  <c r="AN291"/>
  <c r="AN290"/>
  <c r="AN289"/>
  <c r="AN288"/>
  <c r="AN284"/>
  <c r="AN283"/>
  <c r="AN282"/>
  <c r="AN281"/>
  <c r="AN280"/>
  <c r="AN279"/>
  <c r="AN278"/>
  <c r="AN277"/>
  <c r="AN276"/>
  <c r="AN275"/>
  <c r="AN274"/>
  <c r="AN273"/>
  <c r="AN272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2"/>
  <c r="AN211"/>
  <c r="AN210"/>
  <c r="AN209"/>
  <c r="AN208"/>
  <c r="AN204"/>
  <c r="AN203"/>
  <c r="AN199"/>
  <c r="AN198"/>
  <c r="AN197"/>
  <c r="AN196"/>
  <c r="AN195"/>
  <c r="AN194"/>
  <c r="AN193"/>
  <c r="AN192"/>
  <c r="AN191"/>
  <c r="AN190"/>
  <c r="AN189"/>
  <c r="AN188"/>
  <c r="AN187"/>
  <c r="AN186"/>
  <c r="AN185"/>
  <c r="AN184"/>
  <c r="AN183"/>
  <c r="AN182"/>
  <c r="AN181"/>
  <c r="AN180"/>
  <c r="AN178"/>
  <c r="AN177"/>
  <c r="AN176"/>
  <c r="AN170"/>
  <c r="AN169"/>
  <c r="AN168"/>
  <c r="AN167"/>
  <c r="AN166"/>
  <c r="AN165"/>
  <c r="AN164"/>
  <c r="AN163"/>
  <c r="AN161"/>
  <c r="AN160"/>
  <c r="AN159"/>
  <c r="AN158"/>
  <c r="AN157"/>
  <c r="AN156"/>
  <c r="AN155"/>
  <c r="AN154"/>
  <c r="AN153"/>
  <c r="AN152"/>
  <c r="AN151"/>
  <c r="AN147"/>
  <c r="AN146"/>
  <c r="AN145"/>
  <c r="AN144"/>
  <c r="AN143"/>
  <c r="AN142"/>
  <c r="AN141"/>
  <c r="AN140"/>
  <c r="AN139"/>
  <c r="AN138"/>
  <c r="AN137"/>
  <c r="AN136"/>
  <c r="AN135"/>
  <c r="AN134"/>
  <c r="AN132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3"/>
  <c r="AN102"/>
  <c r="AN101"/>
  <c r="AN100"/>
  <c r="AN99"/>
  <c r="AN98"/>
  <c r="AN97"/>
  <c r="AN96"/>
  <c r="AN95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5"/>
  <c r="AN24"/>
  <c r="AN23"/>
  <c r="AN22"/>
  <c r="AN21"/>
  <c r="AN20"/>
  <c r="AN19"/>
  <c r="AN18"/>
  <c r="AN15"/>
  <c r="AN14"/>
  <c r="AN13"/>
  <c r="AM534"/>
  <c r="AM535"/>
  <c r="AF49"/>
  <c r="AF255"/>
  <c r="AM250"/>
  <c r="AF256"/>
  <c r="AM255"/>
  <c r="AF251"/>
  <c r="AF250" s="1"/>
  <c r="AF249" s="1"/>
  <c r="AM350"/>
  <c r="AF427"/>
  <c r="AF431"/>
  <c r="AF422" s="1"/>
  <c r="AF421" s="1"/>
  <c r="AM421"/>
  <c r="AM422"/>
  <c r="AM435"/>
  <c r="AM431"/>
  <c r="AM427"/>
  <c r="AM440"/>
  <c r="AF452"/>
  <c r="AF455"/>
  <c r="AM455"/>
  <c r="AM452"/>
  <c r="AM459"/>
  <c r="AM529"/>
  <c r="AM494"/>
  <c r="AM502"/>
  <c r="AM497" s="1"/>
  <c r="AM498"/>
  <c r="AM471"/>
  <c r="AM474"/>
  <c r="AF359"/>
  <c r="AM418"/>
  <c r="AM412" s="1"/>
  <c r="AM408"/>
  <c r="AM405"/>
  <c r="AM402"/>
  <c r="AM392"/>
  <c r="AM389"/>
  <c r="AM385" s="1"/>
  <c r="AM386"/>
  <c r="AM347"/>
  <c r="AM344"/>
  <c r="AM340"/>
  <c r="AM336"/>
  <c r="AM326"/>
  <c r="AM304"/>
  <c r="AM300"/>
  <c r="AM296"/>
  <c r="AM319"/>
  <c r="AM318" s="1"/>
  <c r="AM269"/>
  <c r="AM613"/>
  <c r="AM612" s="1"/>
  <c r="AM601"/>
  <c r="AM595"/>
  <c r="AM576"/>
  <c r="AM577"/>
  <c r="AM571"/>
  <c r="AM562" s="1"/>
  <c r="AM553"/>
  <c r="AM544"/>
  <c r="AM542"/>
  <c r="AM189"/>
  <c r="AM205"/>
  <c r="AM194"/>
  <c r="AM198"/>
  <c r="AM182"/>
  <c r="AM162"/>
  <c r="AM143"/>
  <c r="AM130"/>
  <c r="AM121"/>
  <c r="AM53"/>
  <c r="AM58"/>
  <c r="AM33"/>
  <c r="AM23"/>
  <c r="AD222"/>
  <c r="AE350" l="1"/>
  <c r="AE336"/>
  <c r="AE537"/>
  <c r="AE536"/>
  <c r="AD512"/>
  <c r="AD511"/>
  <c r="AE503"/>
  <c r="AE502" s="1"/>
  <c r="AE474"/>
  <c r="AD228"/>
  <c r="AD229"/>
  <c r="AE193"/>
  <c r="AE190"/>
  <c r="AD51"/>
  <c r="AD52"/>
  <c r="AE15"/>
  <c r="AE14"/>
  <c r="AE433"/>
  <c r="AE191"/>
  <c r="AE144"/>
  <c r="AE19"/>
  <c r="AE439"/>
  <c r="AE506"/>
  <c r="AE601"/>
  <c r="AE499"/>
  <c r="AE311"/>
  <c r="AE309" s="1"/>
  <c r="AE352"/>
  <c r="AE428"/>
  <c r="AE432"/>
  <c r="AE429"/>
  <c r="AE472"/>
  <c r="AE625"/>
  <c r="AE408"/>
  <c r="AE162" l="1"/>
  <c r="AD162"/>
  <c r="AE189"/>
  <c r="AF192"/>
  <c r="AD305"/>
  <c r="AD297"/>
  <c r="AC652"/>
  <c r="AC635"/>
  <c r="AD633" l="1"/>
  <c r="AE647"/>
  <c r="AD647"/>
  <c r="AF619"/>
  <c r="AF610"/>
  <c r="AF599"/>
  <c r="AF556"/>
  <c r="AF550"/>
  <c r="AF526"/>
  <c r="AF492"/>
  <c r="AF380"/>
  <c r="AF379"/>
  <c r="AF322"/>
  <c r="AF316"/>
  <c r="AF285"/>
  <c r="AF271"/>
  <c r="AF247"/>
  <c r="AF240"/>
  <c r="AF213"/>
  <c r="AF156"/>
  <c r="AF155"/>
  <c r="AF107"/>
  <c r="AF93"/>
  <c r="AE481" l="1"/>
  <c r="AE477" s="1"/>
  <c r="AE348"/>
  <c r="AE347" s="1"/>
  <c r="AE401"/>
  <c r="AE498" l="1"/>
  <c r="AE436" l="1"/>
  <c r="AE437"/>
  <c r="AD43" l="1"/>
  <c r="AD42"/>
  <c r="AE31"/>
  <c r="AE30" s="1"/>
  <c r="AE29" s="1"/>
  <c r="AE633" s="1"/>
  <c r="AE84"/>
  <c r="AE83"/>
  <c r="AE495" l="1"/>
  <c r="AE494" s="1"/>
  <c r="AE529"/>
  <c r="AE383"/>
  <c r="AE252"/>
  <c r="AD49"/>
  <c r="AE111"/>
  <c r="AE580"/>
  <c r="AE459"/>
  <c r="AE410"/>
  <c r="AE579" l="1"/>
  <c r="AD580"/>
  <c r="AD579" s="1"/>
  <c r="AE80" l="1"/>
  <c r="AD544"/>
  <c r="AD405" l="1"/>
  <c r="AD401" s="1"/>
  <c r="AD381" s="1"/>
  <c r="AD340"/>
  <c r="AD304"/>
  <c r="AD296"/>
  <c r="AD478"/>
  <c r="AB474"/>
  <c r="AB350"/>
  <c r="AB494"/>
  <c r="AB498" l="1"/>
  <c r="AC455"/>
  <c r="AB143"/>
  <c r="Z306"/>
  <c r="AC306" s="1"/>
  <c r="AF306" s="1"/>
  <c r="Y350"/>
  <c r="Y352"/>
  <c r="Y494"/>
  <c r="Z496"/>
  <c r="AC496" s="1"/>
  <c r="AF496" s="1"/>
  <c r="W321"/>
  <c r="H244"/>
  <c r="T126"/>
  <c r="W126" s="1"/>
  <c r="Z126" s="1"/>
  <c r="AC126" s="1"/>
  <c r="AF126" s="1"/>
  <c r="Y300"/>
  <c r="Y353"/>
  <c r="Y198"/>
  <c r="Y618"/>
  <c r="Y590"/>
  <c r="Z618"/>
  <c r="AC618" s="1"/>
  <c r="Z450"/>
  <c r="Z445"/>
  <c r="Z444"/>
  <c r="Z443"/>
  <c r="Z441"/>
  <c r="AC441" s="1"/>
  <c r="AF441" s="1"/>
  <c r="Z378"/>
  <c r="AC378" s="1"/>
  <c r="AF378" s="1"/>
  <c r="Z377"/>
  <c r="AC377" s="1"/>
  <c r="AF377" s="1"/>
  <c r="Z376"/>
  <c r="AC376" s="1"/>
  <c r="AF376" s="1"/>
  <c r="Z375"/>
  <c r="AC375" s="1"/>
  <c r="AF375" s="1"/>
  <c r="Z374"/>
  <c r="AC374" s="1"/>
  <c r="AF374" s="1"/>
  <c r="Z373"/>
  <c r="AC373" s="1"/>
  <c r="AF373" s="1"/>
  <c r="Z372"/>
  <c r="AC372" s="1"/>
  <c r="AF372" s="1"/>
  <c r="Z371"/>
  <c r="AC371" s="1"/>
  <c r="AF371" s="1"/>
  <c r="Z370"/>
  <c r="AC370" s="1"/>
  <c r="AF370" s="1"/>
  <c r="Z369"/>
  <c r="AC369" s="1"/>
  <c r="AF369" s="1"/>
  <c r="Z368"/>
  <c r="AC368" s="1"/>
  <c r="AF368" s="1"/>
  <c r="Z367"/>
  <c r="AC367" s="1"/>
  <c r="AF367" s="1"/>
  <c r="Z321"/>
  <c r="AC321" s="1"/>
  <c r="AF321" s="1"/>
  <c r="X440"/>
  <c r="Z440" s="1"/>
  <c r="AC440" s="1"/>
  <c r="AF440" s="1"/>
  <c r="Y396"/>
  <c r="Z396" s="1"/>
  <c r="AC396" s="1"/>
  <c r="AF396" s="1"/>
  <c r="Y318"/>
  <c r="Y562" l="1"/>
  <c r="Y162"/>
  <c r="Y580"/>
  <c r="Y601"/>
  <c r="Y283"/>
  <c r="Y385"/>
  <c r="Y194"/>
  <c r="Y189" s="1"/>
  <c r="V350"/>
  <c r="S350"/>
  <c r="O150"/>
  <c r="O162"/>
  <c r="O580"/>
  <c r="Q158"/>
  <c r="Q157"/>
  <c r="Q156"/>
  <c r="Q155"/>
  <c r="M502"/>
  <c r="V506"/>
  <c r="V491"/>
  <c r="R319"/>
  <c r="R318" s="1"/>
  <c r="R385"/>
  <c r="T619" l="1"/>
  <c r="T610"/>
  <c r="T605"/>
  <c r="T574"/>
  <c r="W574" s="1"/>
  <c r="Z574" s="1"/>
  <c r="AC574" s="1"/>
  <c r="AF574" s="1"/>
  <c r="T573"/>
  <c r="T572"/>
  <c r="W572" s="1"/>
  <c r="Z572" s="1"/>
  <c r="AC572" s="1"/>
  <c r="AF572" s="1"/>
  <c r="T570"/>
  <c r="T560"/>
  <c r="T559"/>
  <c r="T556"/>
  <c r="T550"/>
  <c r="T546"/>
  <c r="T545"/>
  <c r="T543"/>
  <c r="T542"/>
  <c r="T526"/>
  <c r="T516"/>
  <c r="T492"/>
  <c r="T491"/>
  <c r="T458"/>
  <c r="T457"/>
  <c r="T456"/>
  <c r="T454"/>
  <c r="T453"/>
  <c r="T445"/>
  <c r="T444"/>
  <c r="T417"/>
  <c r="T395"/>
  <c r="W395" s="1"/>
  <c r="Z395" s="1"/>
  <c r="AC395" s="1"/>
  <c r="AF395" s="1"/>
  <c r="T380"/>
  <c r="T379"/>
  <c r="T349"/>
  <c r="T346"/>
  <c r="T345"/>
  <c r="T343"/>
  <c r="T342"/>
  <c r="T322"/>
  <c r="T320"/>
  <c r="W320" s="1"/>
  <c r="Z320" s="1"/>
  <c r="AC320" s="1"/>
  <c r="AF320" s="1"/>
  <c r="T319"/>
  <c r="W319" s="1"/>
  <c r="Z319" s="1"/>
  <c r="AC319" s="1"/>
  <c r="AF319" s="1"/>
  <c r="T318"/>
  <c r="W318" s="1"/>
  <c r="Z318" s="1"/>
  <c r="AC318" s="1"/>
  <c r="AF318" s="1"/>
  <c r="T317"/>
  <c r="W317" s="1"/>
  <c r="Z317" s="1"/>
  <c r="AC317" s="1"/>
  <c r="AF317" s="1"/>
  <c r="T316"/>
  <c r="W316" s="1"/>
  <c r="Z316" s="1"/>
  <c r="T294"/>
  <c r="T293"/>
  <c r="T292"/>
  <c r="T291"/>
  <c r="T290"/>
  <c r="T285"/>
  <c r="T271"/>
  <c r="T270"/>
  <c r="T269"/>
  <c r="T247"/>
  <c r="T240"/>
  <c r="T239"/>
  <c r="T213"/>
  <c r="T210"/>
  <c r="T197"/>
  <c r="T196"/>
  <c r="T195"/>
  <c r="T179"/>
  <c r="T158"/>
  <c r="T157"/>
  <c r="T156"/>
  <c r="T155"/>
  <c r="T148"/>
  <c r="T128"/>
  <c r="T108"/>
  <c r="T107"/>
  <c r="T106"/>
  <c r="W106" s="1"/>
  <c r="Z106" s="1"/>
  <c r="AC106" s="1"/>
  <c r="AF106" s="1"/>
  <c r="T105"/>
  <c r="T104"/>
  <c r="W104" s="1"/>
  <c r="Z104" s="1"/>
  <c r="AC104" s="1"/>
  <c r="AF104" s="1"/>
  <c r="T93"/>
  <c r="T59"/>
  <c r="W59" s="1"/>
  <c r="Z59" s="1"/>
  <c r="AC59" s="1"/>
  <c r="AF59" s="1"/>
  <c r="T58"/>
  <c r="T48"/>
  <c r="T44"/>
  <c r="T34"/>
  <c r="T33"/>
  <c r="T25"/>
  <c r="T24"/>
  <c r="T23"/>
  <c r="V275"/>
  <c r="V411"/>
  <c r="V429"/>
  <c r="V433"/>
  <c r="V417"/>
  <c r="W573"/>
  <c r="Z573" s="1"/>
  <c r="AC573" s="1"/>
  <c r="AF573" s="1"/>
  <c r="W570"/>
  <c r="Z570" s="1"/>
  <c r="AC570" s="1"/>
  <c r="AF570" s="1"/>
  <c r="W491"/>
  <c r="Z491" s="1"/>
  <c r="AC491" s="1"/>
  <c r="AF491" s="1"/>
  <c r="W458"/>
  <c r="Z458" s="1"/>
  <c r="AC458" s="1"/>
  <c r="AF458" s="1"/>
  <c r="W457"/>
  <c r="Z457" s="1"/>
  <c r="AC457" s="1"/>
  <c r="AF457" s="1"/>
  <c r="W456"/>
  <c r="Z456" s="1"/>
  <c r="AC456" s="1"/>
  <c r="AF456" s="1"/>
  <c r="W454"/>
  <c r="Z454" s="1"/>
  <c r="AC454" s="1"/>
  <c r="AF454" s="1"/>
  <c r="W453"/>
  <c r="Z453" s="1"/>
  <c r="AC453" s="1"/>
  <c r="AF453" s="1"/>
  <c r="W197"/>
  <c r="Z197" s="1"/>
  <c r="AC197" s="1"/>
  <c r="AF197" s="1"/>
  <c r="W196"/>
  <c r="Z196" s="1"/>
  <c r="AC196" s="1"/>
  <c r="AF196" s="1"/>
  <c r="W195"/>
  <c r="Z195" s="1"/>
  <c r="AC195" s="1"/>
  <c r="AF195" s="1"/>
  <c r="W105"/>
  <c r="Z105" s="1"/>
  <c r="AC105" s="1"/>
  <c r="AF105" s="1"/>
  <c r="V358" l="1"/>
  <c r="V498" l="1"/>
  <c r="V385"/>
  <c r="V100"/>
  <c r="V302"/>
  <c r="V502"/>
  <c r="V283"/>
  <c r="V353"/>
  <c r="V39"/>
  <c r="V577"/>
  <c r="V576" s="1"/>
  <c r="V575" s="1"/>
  <c r="V647" l="1"/>
  <c r="V497"/>
  <c r="V493" s="1"/>
  <c r="V179"/>
  <c r="W179" s="1"/>
  <c r="Z179" s="1"/>
  <c r="AC179" s="1"/>
  <c r="AF179" s="1"/>
  <c r="V82"/>
  <c r="V80" s="1"/>
  <c r="V344"/>
  <c r="V300"/>
  <c r="V121"/>
  <c r="W128"/>
  <c r="Z128" s="1"/>
  <c r="AC128" s="1"/>
  <c r="AF128" s="1"/>
  <c r="V191"/>
  <c r="V410"/>
  <c r="V278"/>
  <c r="V277" s="1"/>
  <c r="V194"/>
  <c r="V412"/>
  <c r="W417"/>
  <c r="Z417" s="1"/>
  <c r="AC417" s="1"/>
  <c r="AF417" s="1"/>
  <c r="W25"/>
  <c r="Z25" s="1"/>
  <c r="AC25" s="1"/>
  <c r="AF25" s="1"/>
  <c r="W24"/>
  <c r="Z24" s="1"/>
  <c r="AC24" s="1"/>
  <c r="AF24" s="1"/>
  <c r="V23"/>
  <c r="V19" s="1"/>
  <c r="U23"/>
  <c r="U19" s="1"/>
  <c r="U296"/>
  <c r="V481"/>
  <c r="V477" s="1"/>
  <c r="U478"/>
  <c r="V405"/>
  <c r="V401" s="1"/>
  <c r="U405"/>
  <c r="U401" s="1"/>
  <c r="V162" l="1"/>
  <c r="W23"/>
  <c r="Z23" s="1"/>
  <c r="AC23" s="1"/>
  <c r="AF23" s="1"/>
  <c r="U304"/>
  <c r="U49"/>
  <c r="U90"/>
  <c r="V544"/>
  <c r="U544"/>
  <c r="W546"/>
  <c r="Z546" s="1"/>
  <c r="AC546" s="1"/>
  <c r="AF546" s="1"/>
  <c r="W545"/>
  <c r="Z545" s="1"/>
  <c r="AC545" s="1"/>
  <c r="AF545" s="1"/>
  <c r="W543"/>
  <c r="Z543" s="1"/>
  <c r="AC543" s="1"/>
  <c r="AF543" s="1"/>
  <c r="U542"/>
  <c r="W542" s="1"/>
  <c r="Z542" s="1"/>
  <c r="AC542" s="1"/>
  <c r="AF542" s="1"/>
  <c r="W270"/>
  <c r="Z270" s="1"/>
  <c r="AC270" s="1"/>
  <c r="AF270" s="1"/>
  <c r="U269"/>
  <c r="U256" s="1"/>
  <c r="U255" s="1"/>
  <c r="U58"/>
  <c r="W58" s="1"/>
  <c r="Z58" s="1"/>
  <c r="AC58" s="1"/>
  <c r="AF58" s="1"/>
  <c r="W34"/>
  <c r="Z34" s="1"/>
  <c r="AC34" s="1"/>
  <c r="AF34" s="1"/>
  <c r="U33"/>
  <c r="W33" s="1"/>
  <c r="Z33" s="1"/>
  <c r="AC33" s="1"/>
  <c r="AF33" s="1"/>
  <c r="S358"/>
  <c r="S352"/>
  <c r="S347" s="1"/>
  <c r="S302"/>
  <c r="S431"/>
  <c r="S425"/>
  <c r="S437"/>
  <c r="S130"/>
  <c r="S562"/>
  <c r="S590"/>
  <c r="S275"/>
  <c r="R571"/>
  <c r="T571" s="1"/>
  <c r="W571" s="1"/>
  <c r="Z571" s="1"/>
  <c r="AC571" s="1"/>
  <c r="AF571" s="1"/>
  <c r="W346"/>
  <c r="Z346" s="1"/>
  <c r="AC346" s="1"/>
  <c r="AF346" s="1"/>
  <c r="W345"/>
  <c r="Z345" s="1"/>
  <c r="AC345" s="1"/>
  <c r="AF345" s="1"/>
  <c r="AF344" s="1"/>
  <c r="S344"/>
  <c r="R344"/>
  <c r="S194"/>
  <c r="R194"/>
  <c r="S418"/>
  <c r="S412" s="1"/>
  <c r="S381" s="1"/>
  <c r="R419"/>
  <c r="S455"/>
  <c r="S452" s="1"/>
  <c r="R455"/>
  <c r="R442"/>
  <c r="S442"/>
  <c r="S121"/>
  <c r="W269" l="1"/>
  <c r="Z269" s="1"/>
  <c r="AC269" s="1"/>
  <c r="AF269" s="1"/>
  <c r="T455"/>
  <c r="W455" s="1"/>
  <c r="T194"/>
  <c r="W194" s="1"/>
  <c r="Z194" s="1"/>
  <c r="AC194" s="1"/>
  <c r="AF194" s="1"/>
  <c r="T344"/>
  <c r="R418"/>
  <c r="T418" s="1"/>
  <c r="W418" s="1"/>
  <c r="Z418" s="1"/>
  <c r="AC418" s="1"/>
  <c r="AF418" s="1"/>
  <c r="T419"/>
  <c r="W419" s="1"/>
  <c r="Z419" s="1"/>
  <c r="AC419" s="1"/>
  <c r="AF419" s="1"/>
  <c r="U40"/>
  <c r="U30"/>
  <c r="W344"/>
  <c r="Z344" s="1"/>
  <c r="AC344" s="1"/>
  <c r="R562"/>
  <c r="R452"/>
  <c r="T452" s="1"/>
  <c r="W452" s="1"/>
  <c r="Z452" s="1"/>
  <c r="AC452" s="1"/>
  <c r="S558"/>
  <c r="T558" s="1"/>
  <c r="S190"/>
  <c r="S423"/>
  <c r="S300"/>
  <c r="S427"/>
  <c r="S283"/>
  <c r="S580"/>
  <c r="P97"/>
  <c r="P82"/>
  <c r="P81"/>
  <c r="Q589"/>
  <c r="T589" s="1"/>
  <c r="W589" s="1"/>
  <c r="Z589" s="1"/>
  <c r="AC589" s="1"/>
  <c r="AF589" s="1"/>
  <c r="Q588"/>
  <c r="T588" s="1"/>
  <c r="W588" s="1"/>
  <c r="Z588" s="1"/>
  <c r="AC588" s="1"/>
  <c r="AF588" s="1"/>
  <c r="Q587"/>
  <c r="T587" s="1"/>
  <c r="W587" s="1"/>
  <c r="Z587" s="1"/>
  <c r="AC587" s="1"/>
  <c r="AF587" s="1"/>
  <c r="Q586"/>
  <c r="T586" s="1"/>
  <c r="W586" s="1"/>
  <c r="Z586" s="1"/>
  <c r="AC586" s="1"/>
  <c r="AF586" s="1"/>
  <c r="Q585"/>
  <c r="T585" s="1"/>
  <c r="W585" s="1"/>
  <c r="Z585" s="1"/>
  <c r="AC585" s="1"/>
  <c r="AF585" s="1"/>
  <c r="Q378"/>
  <c r="T378" s="1"/>
  <c r="Q377"/>
  <c r="T377" s="1"/>
  <c r="Q376"/>
  <c r="T376" s="1"/>
  <c r="Q375"/>
  <c r="T375" s="1"/>
  <c r="Q374"/>
  <c r="T374" s="1"/>
  <c r="Q373"/>
  <c r="T373" s="1"/>
  <c r="Q372"/>
  <c r="T372" s="1"/>
  <c r="Q371"/>
  <c r="T371" s="1"/>
  <c r="Q370"/>
  <c r="T370" s="1"/>
  <c r="Q369"/>
  <c r="T369" s="1"/>
  <c r="Q368"/>
  <c r="T368" s="1"/>
  <c r="Q367"/>
  <c r="T367" s="1"/>
  <c r="Q180"/>
  <c r="T180" s="1"/>
  <c r="W180" s="1"/>
  <c r="Z180" s="1"/>
  <c r="AC180" s="1"/>
  <c r="AF180" s="1"/>
  <c r="Q178"/>
  <c r="T178" s="1"/>
  <c r="W178" s="1"/>
  <c r="Z178" s="1"/>
  <c r="AC178" s="1"/>
  <c r="AF178" s="1"/>
  <c r="Q175"/>
  <c r="T175" s="1"/>
  <c r="W175" s="1"/>
  <c r="Z175" s="1"/>
  <c r="AC175" s="1"/>
  <c r="AF175" s="1"/>
  <c r="Q174"/>
  <c r="T174" s="1"/>
  <c r="W174" s="1"/>
  <c r="Z174" s="1"/>
  <c r="AC174" s="1"/>
  <c r="AF174" s="1"/>
  <c r="Q173"/>
  <c r="T173" s="1"/>
  <c r="W173" s="1"/>
  <c r="Z173" s="1"/>
  <c r="AC173" s="1"/>
  <c r="AF173" s="1"/>
  <c r="Q172"/>
  <c r="T172" s="1"/>
  <c r="W172" s="1"/>
  <c r="Z172" s="1"/>
  <c r="AC172" s="1"/>
  <c r="AF172" s="1"/>
  <c r="Q171"/>
  <c r="T171" s="1"/>
  <c r="W171" s="1"/>
  <c r="Z171" s="1"/>
  <c r="AC171" s="1"/>
  <c r="AF171" s="1"/>
  <c r="Q145"/>
  <c r="T145" s="1"/>
  <c r="W145" s="1"/>
  <c r="Z145" s="1"/>
  <c r="AC145" s="1"/>
  <c r="AF145" s="1"/>
  <c r="P300"/>
  <c r="P562"/>
  <c r="P130"/>
  <c r="Q133"/>
  <c r="T133" s="1"/>
  <c r="W133" s="1"/>
  <c r="Z133" s="1"/>
  <c r="AC133" s="1"/>
  <c r="AF133" s="1"/>
  <c r="P553"/>
  <c r="Q555"/>
  <c r="T555" s="1"/>
  <c r="W555" s="1"/>
  <c r="Z555" s="1"/>
  <c r="AC555" s="1"/>
  <c r="AF555" s="1"/>
  <c r="P350"/>
  <c r="Q569"/>
  <c r="T569" s="1"/>
  <c r="W569" s="1"/>
  <c r="Z569" s="1"/>
  <c r="AC569" s="1"/>
  <c r="AF569" s="1"/>
  <c r="P143"/>
  <c r="P310"/>
  <c r="P428"/>
  <c r="P432"/>
  <c r="M350"/>
  <c r="M358"/>
  <c r="M460"/>
  <c r="M433"/>
  <c r="M429"/>
  <c r="M302"/>
  <c r="R412" l="1"/>
  <c r="R381" s="1"/>
  <c r="T381" s="1"/>
  <c r="W30"/>
  <c r="Z30" s="1"/>
  <c r="U29"/>
  <c r="S579"/>
  <c r="S278"/>
  <c r="S277" s="1"/>
  <c r="N211"/>
  <c r="Q211" s="1"/>
  <c r="T211" s="1"/>
  <c r="W211" s="1"/>
  <c r="Z211" s="1"/>
  <c r="AC211" s="1"/>
  <c r="AF211" s="1"/>
  <c r="N177"/>
  <c r="Q177" s="1"/>
  <c r="T177" s="1"/>
  <c r="W177" s="1"/>
  <c r="Z177" s="1"/>
  <c r="AC177" s="1"/>
  <c r="AF177" s="1"/>
  <c r="N176"/>
  <c r="Q176" s="1"/>
  <c r="T176" s="1"/>
  <c r="W176" s="1"/>
  <c r="Z176" s="1"/>
  <c r="AC176" s="1"/>
  <c r="AF176" s="1"/>
  <c r="N106"/>
  <c r="N105"/>
  <c r="M104"/>
  <c r="N104" s="1"/>
  <c r="L162"/>
  <c r="M580"/>
  <c r="L580"/>
  <c r="M353"/>
  <c r="M347"/>
  <c r="M300"/>
  <c r="M170"/>
  <c r="M162" s="1"/>
  <c r="M506"/>
  <c r="L304"/>
  <c r="L296"/>
  <c r="M529"/>
  <c r="M283"/>
  <c r="M278" s="1"/>
  <c r="M277" s="1"/>
  <c r="M553"/>
  <c r="AM171"/>
  <c r="AM105"/>
  <c r="AM104" s="1"/>
  <c r="M205"/>
  <c r="L205"/>
  <c r="W29" l="1"/>
  <c r="Z29" s="1"/>
  <c r="U633"/>
  <c r="L295"/>
  <c r="N598"/>
  <c r="Q598" s="1"/>
  <c r="T598" s="1"/>
  <c r="W598" s="1"/>
  <c r="Z598" s="1"/>
  <c r="AC598" s="1"/>
  <c r="AF598" s="1"/>
  <c r="M579"/>
  <c r="N590"/>
  <c r="Q590" s="1"/>
  <c r="T590" s="1"/>
  <c r="W590" s="1"/>
  <c r="Z590" s="1"/>
  <c r="AC590" s="1"/>
  <c r="AF590" s="1"/>
  <c r="M459"/>
  <c r="L579"/>
  <c r="N170"/>
  <c r="Q170" s="1"/>
  <c r="T170" s="1"/>
  <c r="W170" s="1"/>
  <c r="Z170" s="1"/>
  <c r="AC170" s="1"/>
  <c r="AF170" s="1"/>
  <c r="N169"/>
  <c r="Q169" s="1"/>
  <c r="T169" s="1"/>
  <c r="W169" s="1"/>
  <c r="Z169" s="1"/>
  <c r="AC169" s="1"/>
  <c r="AF169" s="1"/>
  <c r="J350" l="1"/>
  <c r="J251"/>
  <c r="J249" s="1"/>
  <c r="J477"/>
  <c r="K394"/>
  <c r="N394" s="1"/>
  <c r="Q394" s="1"/>
  <c r="T394" s="1"/>
  <c r="W394" s="1"/>
  <c r="Z394" s="1"/>
  <c r="AC394" s="1"/>
  <c r="AF394" s="1"/>
  <c r="K393"/>
  <c r="N393" s="1"/>
  <c r="Q393" s="1"/>
  <c r="T393" s="1"/>
  <c r="W393" s="1"/>
  <c r="Z393" s="1"/>
  <c r="AC393" s="1"/>
  <c r="AF393" s="1"/>
  <c r="K320"/>
  <c r="K199"/>
  <c r="N199" s="1"/>
  <c r="Q199" s="1"/>
  <c r="T199" s="1"/>
  <c r="W199" s="1"/>
  <c r="Z199" s="1"/>
  <c r="AC199" s="1"/>
  <c r="AF199" s="1"/>
  <c r="K55"/>
  <c r="N55" s="1"/>
  <c r="Q55" s="1"/>
  <c r="T55" s="1"/>
  <c r="W55" s="1"/>
  <c r="Z55" s="1"/>
  <c r="AC55" s="1"/>
  <c r="AF55" s="1"/>
  <c r="J205"/>
  <c r="J202" s="1"/>
  <c r="J201" s="1"/>
  <c r="K578"/>
  <c r="N578" s="1"/>
  <c r="Q578" s="1"/>
  <c r="T578" s="1"/>
  <c r="W578" s="1"/>
  <c r="Z578" s="1"/>
  <c r="AC578" s="1"/>
  <c r="AF578" s="1"/>
  <c r="J577"/>
  <c r="K577" s="1"/>
  <c r="N577" s="1"/>
  <c r="Q577" s="1"/>
  <c r="T577" s="1"/>
  <c r="W577" s="1"/>
  <c r="Z577" s="1"/>
  <c r="AC577" s="1"/>
  <c r="AF577" s="1"/>
  <c r="J132"/>
  <c r="J130" s="1"/>
  <c r="J129" s="1"/>
  <c r="J494"/>
  <c r="J664"/>
  <c r="J663"/>
  <c r="J662"/>
  <c r="J661"/>
  <c r="J660"/>
  <c r="J659"/>
  <c r="J658"/>
  <c r="J657"/>
  <c r="J646"/>
  <c r="J644"/>
  <c r="J642"/>
  <c r="J641"/>
  <c r="J640"/>
  <c r="J639"/>
  <c r="J638"/>
  <c r="J637"/>
  <c r="J636"/>
  <c r="J634"/>
  <c r="K184"/>
  <c r="N184" s="1"/>
  <c r="Q184" s="1"/>
  <c r="T184" s="1"/>
  <c r="W184" s="1"/>
  <c r="Z184" s="1"/>
  <c r="AC184" s="1"/>
  <c r="AF184" s="1"/>
  <c r="J182"/>
  <c r="K137"/>
  <c r="N137" s="1"/>
  <c r="Q137" s="1"/>
  <c r="T137" s="1"/>
  <c r="W137" s="1"/>
  <c r="Z137" s="1"/>
  <c r="AC137" s="1"/>
  <c r="AF137" s="1"/>
  <c r="K136"/>
  <c r="N136" s="1"/>
  <c r="Q136" s="1"/>
  <c r="T136" s="1"/>
  <c r="W136" s="1"/>
  <c r="Z136" s="1"/>
  <c r="AC136" s="1"/>
  <c r="AF136" s="1"/>
  <c r="J493"/>
  <c r="J655" s="1"/>
  <c r="J435"/>
  <c r="J423"/>
  <c r="K531"/>
  <c r="N531" s="1"/>
  <c r="Q531" s="1"/>
  <c r="T531" s="1"/>
  <c r="W531" s="1"/>
  <c r="Z531" s="1"/>
  <c r="AC531" s="1"/>
  <c r="AF531" s="1"/>
  <c r="J402"/>
  <c r="J401" s="1"/>
  <c r="K461"/>
  <c r="N461" s="1"/>
  <c r="Q461" s="1"/>
  <c r="T461" s="1"/>
  <c r="W461" s="1"/>
  <c r="Z461" s="1"/>
  <c r="AC461" s="1"/>
  <c r="AF461" s="1"/>
  <c r="I459"/>
  <c r="J392"/>
  <c r="I392"/>
  <c r="J347"/>
  <c r="J325" s="1"/>
  <c r="J427"/>
  <c r="J433"/>
  <c r="J431" s="1"/>
  <c r="K460"/>
  <c r="N460" s="1"/>
  <c r="Q460" s="1"/>
  <c r="T460" s="1"/>
  <c r="W460" s="1"/>
  <c r="Z460" s="1"/>
  <c r="AC460" s="1"/>
  <c r="AF460" s="1"/>
  <c r="J459"/>
  <c r="J198"/>
  <c r="J186" s="1"/>
  <c r="J650" s="1"/>
  <c r="J580"/>
  <c r="J579" s="1"/>
  <c r="I580"/>
  <c r="I579" s="1"/>
  <c r="I53"/>
  <c r="H53"/>
  <c r="I226"/>
  <c r="I225" s="1"/>
  <c r="J94"/>
  <c r="K135"/>
  <c r="N135" s="1"/>
  <c r="Q135" s="1"/>
  <c r="T135" s="1"/>
  <c r="W135" s="1"/>
  <c r="Z135" s="1"/>
  <c r="AC135" s="1"/>
  <c r="AF135" s="1"/>
  <c r="K134"/>
  <c r="N134" s="1"/>
  <c r="Q134" s="1"/>
  <c r="T134" s="1"/>
  <c r="W134" s="1"/>
  <c r="Z134" s="1"/>
  <c r="AC134" s="1"/>
  <c r="AF134" s="1"/>
  <c r="I562"/>
  <c r="J295"/>
  <c r="J287" s="1"/>
  <c r="J651" s="1"/>
  <c r="I319"/>
  <c r="K319" s="1"/>
  <c r="J389"/>
  <c r="J385" s="1"/>
  <c r="I389"/>
  <c r="J412"/>
  <c r="I412"/>
  <c r="J471"/>
  <c r="J463" s="1"/>
  <c r="J601"/>
  <c r="J600" s="1"/>
  <c r="K619"/>
  <c r="K610"/>
  <c r="K589"/>
  <c r="K588"/>
  <c r="K587"/>
  <c r="K586"/>
  <c r="K585"/>
  <c r="K574"/>
  <c r="K556"/>
  <c r="K526"/>
  <c r="K516"/>
  <c r="K506"/>
  <c r="N506" s="1"/>
  <c r="Q506" s="1"/>
  <c r="T506" s="1"/>
  <c r="W506" s="1"/>
  <c r="Z506" s="1"/>
  <c r="AC506" s="1"/>
  <c r="AF506" s="1"/>
  <c r="K492"/>
  <c r="K378"/>
  <c r="K377"/>
  <c r="K376"/>
  <c r="K375"/>
  <c r="K374"/>
  <c r="K373"/>
  <c r="K372"/>
  <c r="K371"/>
  <c r="K370"/>
  <c r="K369"/>
  <c r="K368"/>
  <c r="K367"/>
  <c r="K322"/>
  <c r="K317"/>
  <c r="K316"/>
  <c r="K285"/>
  <c r="K271"/>
  <c r="K247"/>
  <c r="K244"/>
  <c r="K240"/>
  <c r="K200"/>
  <c r="K183"/>
  <c r="N183" s="1"/>
  <c r="Q183" s="1"/>
  <c r="T183" s="1"/>
  <c r="W183" s="1"/>
  <c r="Z183" s="1"/>
  <c r="AC183" s="1"/>
  <c r="AF183" s="1"/>
  <c r="K148"/>
  <c r="K116"/>
  <c r="K108"/>
  <c r="K93"/>
  <c r="K54"/>
  <c r="N54" s="1"/>
  <c r="Q54" s="1"/>
  <c r="T54" s="1"/>
  <c r="W54" s="1"/>
  <c r="Z54" s="1"/>
  <c r="AC54" s="1"/>
  <c r="AF54" s="1"/>
  <c r="K48"/>
  <c r="K26"/>
  <c r="I182"/>
  <c r="I181" s="1"/>
  <c r="I649" s="1"/>
  <c r="F350"/>
  <c r="F352"/>
  <c r="H352" s="1"/>
  <c r="K352" s="1"/>
  <c r="G511"/>
  <c r="F438"/>
  <c r="F437"/>
  <c r="F430"/>
  <c r="F429"/>
  <c r="F428"/>
  <c r="F426"/>
  <c r="F425"/>
  <c r="AM442"/>
  <c r="F442"/>
  <c r="H451"/>
  <c r="K451" s="1"/>
  <c r="N451" s="1"/>
  <c r="Q451" s="1"/>
  <c r="T451" s="1"/>
  <c r="W451" s="1"/>
  <c r="Z451" s="1"/>
  <c r="AC451" s="1"/>
  <c r="AF451" s="1"/>
  <c r="F411"/>
  <c r="K392" l="1"/>
  <c r="N392" s="1"/>
  <c r="Q392" s="1"/>
  <c r="T392" s="1"/>
  <c r="W392" s="1"/>
  <c r="Z392" s="1"/>
  <c r="AC392" s="1"/>
  <c r="AF392" s="1"/>
  <c r="K53"/>
  <c r="N53" s="1"/>
  <c r="Q53" s="1"/>
  <c r="T53" s="1"/>
  <c r="W53" s="1"/>
  <c r="Z53" s="1"/>
  <c r="AC53" s="1"/>
  <c r="AF53" s="1"/>
  <c r="J576"/>
  <c r="J647" s="1"/>
  <c r="J656"/>
  <c r="J422"/>
  <c r="J421" s="1"/>
  <c r="J653" s="1"/>
  <c r="J462"/>
  <c r="J654" s="1"/>
  <c r="K198"/>
  <c r="N198" s="1"/>
  <c r="Q198" s="1"/>
  <c r="T198" s="1"/>
  <c r="W198" s="1"/>
  <c r="Z198" s="1"/>
  <c r="AC198" s="1"/>
  <c r="AF198" s="1"/>
  <c r="J250"/>
  <c r="J635" s="1"/>
  <c r="I318"/>
  <c r="K318" s="1"/>
  <c r="K459"/>
  <c r="N459" s="1"/>
  <c r="Q459" s="1"/>
  <c r="T459" s="1"/>
  <c r="W459" s="1"/>
  <c r="Z459" s="1"/>
  <c r="AC459" s="1"/>
  <c r="AF459" s="1"/>
  <c r="J381"/>
  <c r="J324" s="1"/>
  <c r="J323" s="1"/>
  <c r="J652" s="1"/>
  <c r="J648"/>
  <c r="I385"/>
  <c r="J109"/>
  <c r="J645"/>
  <c r="J181"/>
  <c r="J649" s="1"/>
  <c r="F303"/>
  <c r="F302"/>
  <c r="H127"/>
  <c r="K127" s="1"/>
  <c r="N127" s="1"/>
  <c r="Q127" s="1"/>
  <c r="T127" s="1"/>
  <c r="W127" s="1"/>
  <c r="Z127" s="1"/>
  <c r="AC127" s="1"/>
  <c r="AF127" s="1"/>
  <c r="H190"/>
  <c r="K190" s="1"/>
  <c r="G205"/>
  <c r="AK529"/>
  <c r="AJ529"/>
  <c r="AH529"/>
  <c r="AG529"/>
  <c r="AD529"/>
  <c r="AB529"/>
  <c r="AA529"/>
  <c r="Y529"/>
  <c r="X529"/>
  <c r="V529"/>
  <c r="U529"/>
  <c r="S529"/>
  <c r="R529"/>
  <c r="P529"/>
  <c r="O529"/>
  <c r="L529"/>
  <c r="I529"/>
  <c r="G529"/>
  <c r="F529"/>
  <c r="K576" l="1"/>
  <c r="J575"/>
  <c r="J532" s="1"/>
  <c r="N576"/>
  <c r="Q576" s="1"/>
  <c r="T576" s="1"/>
  <c r="W576" s="1"/>
  <c r="Z576" s="1"/>
  <c r="AC576" s="1"/>
  <c r="AF576" s="1"/>
  <c r="K647"/>
  <c r="N647" s="1"/>
  <c r="Q647" s="1"/>
  <c r="T647" s="1"/>
  <c r="W647" s="1"/>
  <c r="Z647" s="1"/>
  <c r="AC647" s="1"/>
  <c r="AF647" s="1"/>
  <c r="J286"/>
  <c r="J248" s="1"/>
  <c r="J665"/>
  <c r="J149"/>
  <c r="J27" s="1"/>
  <c r="G412"/>
  <c r="F412"/>
  <c r="H416"/>
  <c r="K416" s="1"/>
  <c r="N416" s="1"/>
  <c r="Q416" s="1"/>
  <c r="T416" s="1"/>
  <c r="W416" s="1"/>
  <c r="Z416" s="1"/>
  <c r="AC416" s="1"/>
  <c r="AF416" s="1"/>
  <c r="H415"/>
  <c r="K415" s="1"/>
  <c r="N415" s="1"/>
  <c r="Q415" s="1"/>
  <c r="T415" s="1"/>
  <c r="W415" s="1"/>
  <c r="Z415" s="1"/>
  <c r="AC415" s="1"/>
  <c r="AF415" s="1"/>
  <c r="H414"/>
  <c r="K414" s="1"/>
  <c r="N414" s="1"/>
  <c r="Q414" s="1"/>
  <c r="T414" s="1"/>
  <c r="W414" s="1"/>
  <c r="Z414" s="1"/>
  <c r="AC414" s="1"/>
  <c r="AF414" s="1"/>
  <c r="H413"/>
  <c r="K413" s="1"/>
  <c r="N413" s="1"/>
  <c r="Q413" s="1"/>
  <c r="T413" s="1"/>
  <c r="W413" s="1"/>
  <c r="Z413" s="1"/>
  <c r="AC413" s="1"/>
  <c r="AF413" s="1"/>
  <c r="G336"/>
  <c r="F336"/>
  <c r="H339"/>
  <c r="K339" s="1"/>
  <c r="N339" s="1"/>
  <c r="Q339" s="1"/>
  <c r="T339" s="1"/>
  <c r="W339" s="1"/>
  <c r="Z339" s="1"/>
  <c r="AC339" s="1"/>
  <c r="AF339" s="1"/>
  <c r="H439"/>
  <c r="K439" s="1"/>
  <c r="N439" s="1"/>
  <c r="Q439" s="1"/>
  <c r="T439" s="1"/>
  <c r="W439" s="1"/>
  <c r="Z439" s="1"/>
  <c r="AC439" s="1"/>
  <c r="AF439" s="1"/>
  <c r="AF412" l="1"/>
  <c r="AN412" s="1"/>
  <c r="J630"/>
  <c r="H412"/>
  <c r="K412" s="1"/>
  <c r="N412" s="1"/>
  <c r="Q412" s="1"/>
  <c r="T412" s="1"/>
  <c r="W412" s="1"/>
  <c r="Z412" s="1"/>
  <c r="AC412" s="1"/>
  <c r="F132"/>
  <c r="F564"/>
  <c r="AM410" l="1"/>
  <c r="H212"/>
  <c r="K212" s="1"/>
  <c r="F207"/>
  <c r="F205" s="1"/>
  <c r="H185"/>
  <c r="K185" s="1"/>
  <c r="N185" s="1"/>
  <c r="Q185" s="1"/>
  <c r="T185" s="1"/>
  <c r="W185" s="1"/>
  <c r="Z185" s="1"/>
  <c r="AC185" s="1"/>
  <c r="AF185" s="1"/>
  <c r="AF182" s="1"/>
  <c r="AF181" s="1"/>
  <c r="F111"/>
  <c r="H564"/>
  <c r="K564" s="1"/>
  <c r="N564" s="1"/>
  <c r="Q564" s="1"/>
  <c r="T564" s="1"/>
  <c r="W564" s="1"/>
  <c r="Z564" s="1"/>
  <c r="AC564" s="1"/>
  <c r="AF564" s="1"/>
  <c r="F562"/>
  <c r="AM181" l="1"/>
  <c r="H411"/>
  <c r="K411" s="1"/>
  <c r="N411" s="1"/>
  <c r="Q411" s="1"/>
  <c r="T411" s="1"/>
  <c r="W411" s="1"/>
  <c r="Z411" s="1"/>
  <c r="AC411" s="1"/>
  <c r="AF411" s="1"/>
  <c r="AF410" s="1"/>
  <c r="G565" l="1"/>
  <c r="G563" s="1"/>
  <c r="AM585"/>
  <c r="AM580" s="1"/>
  <c r="AM563" l="1"/>
  <c r="G562"/>
  <c r="H563"/>
  <c r="K563" s="1"/>
  <c r="G139" l="1"/>
  <c r="F143"/>
  <c r="F124"/>
  <c r="F121" s="1"/>
  <c r="F97"/>
  <c r="H83"/>
  <c r="K83" s="1"/>
  <c r="N83" s="1"/>
  <c r="Q83" s="1"/>
  <c r="T83" s="1"/>
  <c r="W83" s="1"/>
  <c r="Z83" s="1"/>
  <c r="AC83" s="1"/>
  <c r="AF83" s="1"/>
  <c r="F82"/>
  <c r="F410" l="1"/>
  <c r="H410" s="1"/>
  <c r="K410" s="1"/>
  <c r="N410" s="1"/>
  <c r="Q410" s="1"/>
  <c r="T410" s="1"/>
  <c r="W410" s="1"/>
  <c r="Z410" s="1"/>
  <c r="AC410" s="1"/>
  <c r="G442"/>
  <c r="G580"/>
  <c r="H583"/>
  <c r="K583" s="1"/>
  <c r="N583" s="1"/>
  <c r="Q583" s="1"/>
  <c r="T583" s="1"/>
  <c r="W583" s="1"/>
  <c r="Z583" s="1"/>
  <c r="AC583" s="1"/>
  <c r="AF583" s="1"/>
  <c r="H582"/>
  <c r="K582" s="1"/>
  <c r="N582" s="1"/>
  <c r="Q582" s="1"/>
  <c r="T582" s="1"/>
  <c r="W582" s="1"/>
  <c r="Z582" s="1"/>
  <c r="AC582" s="1"/>
  <c r="AF582" s="1"/>
  <c r="H581"/>
  <c r="K581" s="1"/>
  <c r="N581" s="1"/>
  <c r="Q581" s="1"/>
  <c r="T581" s="1"/>
  <c r="W581" s="1"/>
  <c r="Z581" s="1"/>
  <c r="AC581" s="1"/>
  <c r="AF581" s="1"/>
  <c r="F580"/>
  <c r="F182"/>
  <c r="F181" s="1"/>
  <c r="H181" s="1"/>
  <c r="K181" s="1"/>
  <c r="N181" s="1"/>
  <c r="Q181" s="1"/>
  <c r="T181" s="1"/>
  <c r="W181" s="1"/>
  <c r="Z181" s="1"/>
  <c r="AC181" s="1"/>
  <c r="F96" l="1"/>
  <c r="F70" l="1"/>
  <c r="F553"/>
  <c r="AM49" l="1"/>
  <c r="H51"/>
  <c r="K51" s="1"/>
  <c r="N51" s="1"/>
  <c r="Q51" s="1"/>
  <c r="T51" s="1"/>
  <c r="W51" s="1"/>
  <c r="Z51" s="1"/>
  <c r="AC51" s="1"/>
  <c r="AF51" s="1"/>
  <c r="G49"/>
  <c r="G53"/>
  <c r="F409" l="1"/>
  <c r="F625" l="1"/>
  <c r="F193"/>
  <c r="AM354" l="1"/>
  <c r="G354"/>
  <c r="F354"/>
  <c r="F353" s="1"/>
  <c r="G326"/>
  <c r="AM359"/>
  <c r="AM353" l="1"/>
  <c r="G340"/>
  <c r="G408"/>
  <c r="F408"/>
  <c r="G405" l="1"/>
  <c r="F405"/>
  <c r="G402"/>
  <c r="G401" s="1"/>
  <c r="F402"/>
  <c r="F401" s="1"/>
  <c r="AM398"/>
  <c r="AM397" s="1"/>
  <c r="G398"/>
  <c r="F398"/>
  <c r="F397" s="1"/>
  <c r="G397"/>
  <c r="G389"/>
  <c r="F389"/>
  <c r="G386"/>
  <c r="G385" s="1"/>
  <c r="F386"/>
  <c r="G359"/>
  <c r="G353" s="1"/>
  <c r="H353" s="1"/>
  <c r="K353" s="1"/>
  <c r="N353" s="1"/>
  <c r="Q353" s="1"/>
  <c r="T353" s="1"/>
  <c r="W353" s="1"/>
  <c r="AM330"/>
  <c r="G330"/>
  <c r="F330"/>
  <c r="AM401" l="1"/>
  <c r="F385"/>
  <c r="G62"/>
  <c r="G61" s="1"/>
  <c r="G60" s="1"/>
  <c r="H329" l="1"/>
  <c r="K329" s="1"/>
  <c r="H328"/>
  <c r="K328" s="1"/>
  <c r="H327"/>
  <c r="K327" s="1"/>
  <c r="H22"/>
  <c r="K22" s="1"/>
  <c r="F19" l="1"/>
  <c r="F18" s="1"/>
  <c r="F474"/>
  <c r="H476"/>
  <c r="F471"/>
  <c r="H384"/>
  <c r="K384" s="1"/>
  <c r="H383"/>
  <c r="K383" s="1"/>
  <c r="H428"/>
  <c r="K428" s="1"/>
  <c r="K476" l="1"/>
  <c r="N476" s="1"/>
  <c r="Q476" s="1"/>
  <c r="T476" s="1"/>
  <c r="G90"/>
  <c r="H44"/>
  <c r="K44" s="1"/>
  <c r="G41"/>
  <c r="G227"/>
  <c r="G226" s="1"/>
  <c r="G225" s="1"/>
  <c r="H308"/>
  <c r="K308" s="1"/>
  <c r="N308" s="1"/>
  <c r="Q308" s="1"/>
  <c r="H307"/>
  <c r="K307" s="1"/>
  <c r="N307" s="1"/>
  <c r="Q307" s="1"/>
  <c r="H305"/>
  <c r="K305" s="1"/>
  <c r="N305" s="1"/>
  <c r="Q305" s="1"/>
  <c r="H299"/>
  <c r="K299" s="1"/>
  <c r="H298"/>
  <c r="K298" s="1"/>
  <c r="H297"/>
  <c r="K297" s="1"/>
  <c r="G13"/>
  <c r="G16"/>
  <c r="G30"/>
  <c r="G29" s="1"/>
  <c r="G36"/>
  <c r="G45"/>
  <c r="G56"/>
  <c r="G65"/>
  <c r="G64" s="1"/>
  <c r="G68"/>
  <c r="G115"/>
  <c r="G114" s="1"/>
  <c r="G110" s="1"/>
  <c r="G121"/>
  <c r="G120" s="1"/>
  <c r="G130"/>
  <c r="G129" s="1"/>
  <c r="G143"/>
  <c r="G151"/>
  <c r="G153"/>
  <c r="G160"/>
  <c r="G159" s="1"/>
  <c r="G187"/>
  <c r="G189"/>
  <c r="G203"/>
  <c r="G202" s="1"/>
  <c r="G201" s="1"/>
  <c r="G216"/>
  <c r="G215" s="1"/>
  <c r="G220"/>
  <c r="G223"/>
  <c r="G243"/>
  <c r="G242" s="1"/>
  <c r="G241" s="1"/>
  <c r="G245"/>
  <c r="G251"/>
  <c r="G256"/>
  <c r="G255" s="1"/>
  <c r="G288"/>
  <c r="G296"/>
  <c r="G300"/>
  <c r="G304"/>
  <c r="G309"/>
  <c r="G313"/>
  <c r="G334"/>
  <c r="G347"/>
  <c r="G382"/>
  <c r="G381" s="1"/>
  <c r="G423"/>
  <c r="G427"/>
  <c r="G431"/>
  <c r="G435"/>
  <c r="G464"/>
  <c r="G471"/>
  <c r="G478"/>
  <c r="G481"/>
  <c r="G494"/>
  <c r="G498"/>
  <c r="G502"/>
  <c r="G510"/>
  <c r="G513"/>
  <c r="G519"/>
  <c r="G522"/>
  <c r="G524"/>
  <c r="G528"/>
  <c r="G527" s="1"/>
  <c r="G535"/>
  <c r="G540"/>
  <c r="G539" s="1"/>
  <c r="G561"/>
  <c r="G557" s="1"/>
  <c r="G592"/>
  <c r="G591" s="1"/>
  <c r="G579" s="1"/>
  <c r="G596"/>
  <c r="G595" s="1"/>
  <c r="G594" s="1"/>
  <c r="G613"/>
  <c r="G612" s="1"/>
  <c r="G611" s="1"/>
  <c r="G624"/>
  <c r="G623" s="1"/>
  <c r="G628"/>
  <c r="T307" l="1"/>
  <c r="W307" s="1"/>
  <c r="Z307" s="1"/>
  <c r="AC307" s="1"/>
  <c r="AF307" s="1"/>
  <c r="T305"/>
  <c r="W305" s="1"/>
  <c r="Z305" s="1"/>
  <c r="AC305" s="1"/>
  <c r="AF305" s="1"/>
  <c r="T308"/>
  <c r="W308" s="1"/>
  <c r="Z308" s="1"/>
  <c r="AC308" s="1"/>
  <c r="AF308" s="1"/>
  <c r="W476"/>
  <c r="Z476" s="1"/>
  <c r="AC476" s="1"/>
  <c r="G422"/>
  <c r="G421" s="1"/>
  <c r="G40"/>
  <c r="G35" s="1"/>
  <c r="G325"/>
  <c r="G324" s="1"/>
  <c r="G323" s="1"/>
  <c r="G295"/>
  <c r="G287" s="1"/>
  <c r="G497"/>
  <c r="G622"/>
  <c r="G621" s="1"/>
  <c r="G620" s="1"/>
  <c r="G509"/>
  <c r="G518"/>
  <c r="G508"/>
  <c r="G150"/>
  <c r="G186"/>
  <c r="G517"/>
  <c r="G477"/>
  <c r="G463" s="1"/>
  <c r="G462" s="1"/>
  <c r="G250"/>
  <c r="G249" s="1"/>
  <c r="G138"/>
  <c r="G109" s="1"/>
  <c r="G575"/>
  <c r="G493"/>
  <c r="G12"/>
  <c r="G11" s="1"/>
  <c r="G10" s="1"/>
  <c r="G67"/>
  <c r="G219"/>
  <c r="G534"/>
  <c r="G533"/>
  <c r="AN633"/>
  <c r="AF476" l="1"/>
  <c r="AI476" s="1"/>
  <c r="AL476" s="1"/>
  <c r="G532"/>
  <c r="G507"/>
  <c r="G28"/>
  <c r="G149"/>
  <c r="G286"/>
  <c r="G218"/>
  <c r="G214" s="1"/>
  <c r="AM309"/>
  <c r="AK309"/>
  <c r="AJ309"/>
  <c r="AH309"/>
  <c r="AG309"/>
  <c r="AD309"/>
  <c r="AB309"/>
  <c r="AA309"/>
  <c r="Y309"/>
  <c r="X309"/>
  <c r="V309"/>
  <c r="U309"/>
  <c r="U295" s="1"/>
  <c r="S309"/>
  <c r="R309"/>
  <c r="P309"/>
  <c r="P295" s="1"/>
  <c r="O309"/>
  <c r="M309"/>
  <c r="L309"/>
  <c r="I309"/>
  <c r="AM245"/>
  <c r="AM139"/>
  <c r="AM56"/>
  <c r="AM31"/>
  <c r="AM30" l="1"/>
  <c r="AM29" s="1"/>
  <c r="G248"/>
  <c r="G27"/>
  <c r="F31"/>
  <c r="F99"/>
  <c r="H99" s="1"/>
  <c r="H96"/>
  <c r="F552"/>
  <c r="H68"/>
  <c r="H245"/>
  <c r="H312"/>
  <c r="K312" s="1"/>
  <c r="H311"/>
  <c r="H310"/>
  <c r="K310" s="1"/>
  <c r="H303"/>
  <c r="K303" s="1"/>
  <c r="N303" s="1"/>
  <c r="Q303" s="1"/>
  <c r="F300"/>
  <c r="F309"/>
  <c r="H304"/>
  <c r="K304" s="1"/>
  <c r="N304" s="1"/>
  <c r="Q304" s="1"/>
  <c r="H296"/>
  <c r="K296" s="1"/>
  <c r="N296" s="1"/>
  <c r="Q296" s="1"/>
  <c r="H474"/>
  <c r="F278"/>
  <c r="H278" s="1"/>
  <c r="F274"/>
  <c r="H274" s="1"/>
  <c r="H111"/>
  <c r="F110"/>
  <c r="F139"/>
  <c r="F138" s="1"/>
  <c r="H594"/>
  <c r="F596"/>
  <c r="F595" s="1"/>
  <c r="H302"/>
  <c r="K302" s="1"/>
  <c r="N302" s="1"/>
  <c r="Q302" s="1"/>
  <c r="H301"/>
  <c r="K301" s="1"/>
  <c r="N301" s="1"/>
  <c r="Q301" s="1"/>
  <c r="H525"/>
  <c r="F423"/>
  <c r="H434"/>
  <c r="K434" s="1"/>
  <c r="N434" s="1"/>
  <c r="Q434" s="1"/>
  <c r="T434" s="1"/>
  <c r="W434" s="1"/>
  <c r="Z434" s="1"/>
  <c r="AC434" s="1"/>
  <c r="AF434" s="1"/>
  <c r="H433"/>
  <c r="K433" s="1"/>
  <c r="N433" s="1"/>
  <c r="Q433" s="1"/>
  <c r="T433" s="1"/>
  <c r="W433" s="1"/>
  <c r="Z433" s="1"/>
  <c r="AC433" s="1"/>
  <c r="H432"/>
  <c r="K432" s="1"/>
  <c r="N432" s="1"/>
  <c r="Q432" s="1"/>
  <c r="T432" s="1"/>
  <c r="W432" s="1"/>
  <c r="Z432" s="1"/>
  <c r="AC432" s="1"/>
  <c r="AF432" s="1"/>
  <c r="AK431"/>
  <c r="AJ431"/>
  <c r="AH431"/>
  <c r="AG431"/>
  <c r="AE431"/>
  <c r="AD431"/>
  <c r="AB431"/>
  <c r="AA431"/>
  <c r="Y431"/>
  <c r="X431"/>
  <c r="V431"/>
  <c r="U431"/>
  <c r="R431"/>
  <c r="P431"/>
  <c r="O431"/>
  <c r="M431"/>
  <c r="L431"/>
  <c r="I431"/>
  <c r="F431"/>
  <c r="H431" s="1"/>
  <c r="F427"/>
  <c r="F435"/>
  <c r="F347"/>
  <c r="F325" s="1"/>
  <c r="F313"/>
  <c r="H629"/>
  <c r="H627"/>
  <c r="H626"/>
  <c r="H617"/>
  <c r="K617" s="1"/>
  <c r="H616"/>
  <c r="K616" s="1"/>
  <c r="H615"/>
  <c r="H614"/>
  <c r="H609"/>
  <c r="K609" s="1"/>
  <c r="H608"/>
  <c r="H607"/>
  <c r="H606"/>
  <c r="H605"/>
  <c r="K605" s="1"/>
  <c r="H604"/>
  <c r="H603"/>
  <c r="H602"/>
  <c r="H601"/>
  <c r="H600"/>
  <c r="H599"/>
  <c r="H597"/>
  <c r="H593"/>
  <c r="H584"/>
  <c r="K584" s="1"/>
  <c r="N584" s="1"/>
  <c r="Q584" s="1"/>
  <c r="T584" s="1"/>
  <c r="W584" s="1"/>
  <c r="Z584" s="1"/>
  <c r="AC584" s="1"/>
  <c r="AF584" s="1"/>
  <c r="H580"/>
  <c r="K580" s="1"/>
  <c r="N580" s="1"/>
  <c r="Q580" s="1"/>
  <c r="T580" s="1"/>
  <c r="W580" s="1"/>
  <c r="H568"/>
  <c r="H567"/>
  <c r="H566"/>
  <c r="K566" s="1"/>
  <c r="H565"/>
  <c r="H560"/>
  <c r="K560" s="1"/>
  <c r="H559"/>
  <c r="H558"/>
  <c r="H554"/>
  <c r="H550"/>
  <c r="K550" s="1"/>
  <c r="H549"/>
  <c r="H548"/>
  <c r="H547"/>
  <c r="K547" s="1"/>
  <c r="H544"/>
  <c r="H541"/>
  <c r="H538"/>
  <c r="K538" s="1"/>
  <c r="H537"/>
  <c r="K537" s="1"/>
  <c r="H536"/>
  <c r="H530"/>
  <c r="H523"/>
  <c r="H521"/>
  <c r="H520"/>
  <c r="H515"/>
  <c r="K515" s="1"/>
  <c r="H514"/>
  <c r="H512"/>
  <c r="H511"/>
  <c r="H505"/>
  <c r="K505" s="1"/>
  <c r="H504"/>
  <c r="H503"/>
  <c r="H501"/>
  <c r="H500"/>
  <c r="H499"/>
  <c r="H495"/>
  <c r="H490"/>
  <c r="H489"/>
  <c r="H488"/>
  <c r="H487"/>
  <c r="H486"/>
  <c r="H485"/>
  <c r="K485" s="1"/>
  <c r="N485" s="1"/>
  <c r="Q485" s="1"/>
  <c r="T485" s="1"/>
  <c r="H484"/>
  <c r="H483"/>
  <c r="H482"/>
  <c r="K482" s="1"/>
  <c r="H480"/>
  <c r="H479"/>
  <c r="H475"/>
  <c r="H473"/>
  <c r="H472"/>
  <c r="H470"/>
  <c r="H469"/>
  <c r="H468"/>
  <c r="K468" s="1"/>
  <c r="H467"/>
  <c r="H466"/>
  <c r="H465"/>
  <c r="H450"/>
  <c r="K450" s="1"/>
  <c r="H449"/>
  <c r="K449" s="1"/>
  <c r="H448"/>
  <c r="K448" s="1"/>
  <c r="H447"/>
  <c r="K447" s="1"/>
  <c r="N447" s="1"/>
  <c r="H446"/>
  <c r="K446" s="1"/>
  <c r="H445"/>
  <c r="K445" s="1"/>
  <c r="H444"/>
  <c r="K444" s="1"/>
  <c r="H443"/>
  <c r="K443" s="1"/>
  <c r="N443" s="1"/>
  <c r="Q443" s="1"/>
  <c r="T443" s="1"/>
  <c r="H442"/>
  <c r="K442" s="1"/>
  <c r="N442" s="1"/>
  <c r="Q442" s="1"/>
  <c r="H438"/>
  <c r="H437"/>
  <c r="H436"/>
  <c r="H430"/>
  <c r="K430" s="1"/>
  <c r="H429"/>
  <c r="K429" s="1"/>
  <c r="H426"/>
  <c r="K426" s="1"/>
  <c r="H425"/>
  <c r="H424"/>
  <c r="H420"/>
  <c r="H409"/>
  <c r="H408"/>
  <c r="K408" s="1"/>
  <c r="H407"/>
  <c r="K407" s="1"/>
  <c r="N407" s="1"/>
  <c r="Q407" s="1"/>
  <c r="T407" s="1"/>
  <c r="W407" s="1"/>
  <c r="Z407" s="1"/>
  <c r="H406"/>
  <c r="H405"/>
  <c r="H404"/>
  <c r="H403"/>
  <c r="H402"/>
  <c r="H401"/>
  <c r="H400"/>
  <c r="H399"/>
  <c r="H398"/>
  <c r="H397"/>
  <c r="H391"/>
  <c r="K391" s="1"/>
  <c r="H390"/>
  <c r="H389"/>
  <c r="H388"/>
  <c r="H387"/>
  <c r="K387" s="1"/>
  <c r="H386"/>
  <c r="N384"/>
  <c r="Q384" s="1"/>
  <c r="T384" s="1"/>
  <c r="N383"/>
  <c r="Q383" s="1"/>
  <c r="T383" s="1"/>
  <c r="H366"/>
  <c r="H365"/>
  <c r="H364"/>
  <c r="H363"/>
  <c r="H362"/>
  <c r="H361"/>
  <c r="K361" s="1"/>
  <c r="H360"/>
  <c r="H359"/>
  <c r="H358"/>
  <c r="H357"/>
  <c r="H356"/>
  <c r="H355"/>
  <c r="H354"/>
  <c r="H351"/>
  <c r="K351" s="1"/>
  <c r="H350"/>
  <c r="H349"/>
  <c r="K349" s="1"/>
  <c r="H348"/>
  <c r="H343"/>
  <c r="K343" s="1"/>
  <c r="H342"/>
  <c r="K342" s="1"/>
  <c r="H341"/>
  <c r="H340"/>
  <c r="H338"/>
  <c r="H337"/>
  <c r="H335"/>
  <c r="H333"/>
  <c r="H332"/>
  <c r="K332" s="1"/>
  <c r="H331"/>
  <c r="H315"/>
  <c r="K315" s="1"/>
  <c r="H314"/>
  <c r="N299"/>
  <c r="Q299" s="1"/>
  <c r="T299" s="1"/>
  <c r="N298"/>
  <c r="Q298" s="1"/>
  <c r="T298" s="1"/>
  <c r="H294"/>
  <c r="K294" s="1"/>
  <c r="H293"/>
  <c r="K293" s="1"/>
  <c r="H292"/>
  <c r="K292" s="1"/>
  <c r="H291"/>
  <c r="K291" s="1"/>
  <c r="H290"/>
  <c r="K290" s="1"/>
  <c r="H289"/>
  <c r="H284"/>
  <c r="H283"/>
  <c r="H282"/>
  <c r="H281"/>
  <c r="H280"/>
  <c r="H279"/>
  <c r="H276"/>
  <c r="H275"/>
  <c r="N271"/>
  <c r="H268"/>
  <c r="H267"/>
  <c r="H266"/>
  <c r="H265"/>
  <c r="H264"/>
  <c r="H263"/>
  <c r="H262"/>
  <c r="H261"/>
  <c r="H260"/>
  <c r="H259"/>
  <c r="H258"/>
  <c r="H254"/>
  <c r="K254" s="1"/>
  <c r="H253"/>
  <c r="H252"/>
  <c r="H246"/>
  <c r="N244"/>
  <c r="Q244" s="1"/>
  <c r="T244" s="1"/>
  <c r="H239"/>
  <c r="H238"/>
  <c r="H237"/>
  <c r="H236"/>
  <c r="H235"/>
  <c r="H234"/>
  <c r="H233"/>
  <c r="H232"/>
  <c r="H231"/>
  <c r="H230"/>
  <c r="H229"/>
  <c r="K229" s="1"/>
  <c r="H228"/>
  <c r="K228" s="1"/>
  <c r="H227"/>
  <c r="K227" s="1"/>
  <c r="H226"/>
  <c r="K226" s="1"/>
  <c r="H225"/>
  <c r="H224"/>
  <c r="K224" s="1"/>
  <c r="H222"/>
  <c r="H221"/>
  <c r="K221" s="1"/>
  <c r="H217"/>
  <c r="H210"/>
  <c r="K210" s="1"/>
  <c r="H209"/>
  <c r="H208"/>
  <c r="H207"/>
  <c r="H206"/>
  <c r="H205"/>
  <c r="H193"/>
  <c r="H191"/>
  <c r="N190"/>
  <c r="Q190" s="1"/>
  <c r="T190" s="1"/>
  <c r="H188"/>
  <c r="H182"/>
  <c r="K182" s="1"/>
  <c r="H168"/>
  <c r="H167"/>
  <c r="H166"/>
  <c r="H165"/>
  <c r="H164"/>
  <c r="H163"/>
  <c r="H162"/>
  <c r="H161"/>
  <c r="H158"/>
  <c r="K158" s="1"/>
  <c r="H157"/>
  <c r="K157" s="1"/>
  <c r="H156"/>
  <c r="K156" s="1"/>
  <c r="H155"/>
  <c r="K155" s="1"/>
  <c r="H154"/>
  <c r="H152"/>
  <c r="H147"/>
  <c r="H146"/>
  <c r="K146" s="1"/>
  <c r="H144"/>
  <c r="H142"/>
  <c r="H141"/>
  <c r="H140"/>
  <c r="H132"/>
  <c r="H131"/>
  <c r="H125"/>
  <c r="H123"/>
  <c r="H122"/>
  <c r="H119"/>
  <c r="H118"/>
  <c r="H117"/>
  <c r="N116"/>
  <c r="Q116" s="1"/>
  <c r="T116" s="1"/>
  <c r="H113"/>
  <c r="H112"/>
  <c r="H103"/>
  <c r="H102"/>
  <c r="H101"/>
  <c r="H100"/>
  <c r="H98"/>
  <c r="K98" s="1"/>
  <c r="H97"/>
  <c r="H92"/>
  <c r="H91"/>
  <c r="H89"/>
  <c r="K89" s="1"/>
  <c r="H88"/>
  <c r="H87"/>
  <c r="K87" s="1"/>
  <c r="N87" s="1"/>
  <c r="Q87" s="1"/>
  <c r="T87" s="1"/>
  <c r="W87" s="1"/>
  <c r="Z87" s="1"/>
  <c r="AC87" s="1"/>
  <c r="AF87" s="1"/>
  <c r="AI87" s="1"/>
  <c r="AL87" s="1"/>
  <c r="H86"/>
  <c r="H85"/>
  <c r="H82"/>
  <c r="H81"/>
  <c r="H79"/>
  <c r="H78"/>
  <c r="H77"/>
  <c r="H76"/>
  <c r="K76" s="1"/>
  <c r="H75"/>
  <c r="H74"/>
  <c r="H73"/>
  <c r="H72"/>
  <c r="H71"/>
  <c r="H70"/>
  <c r="H69"/>
  <c r="H66"/>
  <c r="H63"/>
  <c r="K63" s="1"/>
  <c r="H62"/>
  <c r="H61"/>
  <c r="H60"/>
  <c r="H57"/>
  <c r="H52"/>
  <c r="H50"/>
  <c r="H47"/>
  <c r="H46"/>
  <c r="H43"/>
  <c r="H42"/>
  <c r="H39"/>
  <c r="H38"/>
  <c r="H37"/>
  <c r="H32"/>
  <c r="K32" s="1"/>
  <c r="N32" s="1"/>
  <c r="Q32" s="1"/>
  <c r="T32" s="1"/>
  <c r="W32" s="1"/>
  <c r="Z32" s="1"/>
  <c r="AC32" s="1"/>
  <c r="AF32" s="1"/>
  <c r="H21"/>
  <c r="K21" s="1"/>
  <c r="H20"/>
  <c r="H17"/>
  <c r="K17" s="1"/>
  <c r="H84"/>
  <c r="H204"/>
  <c r="H625"/>
  <c r="F628"/>
  <c r="F624"/>
  <c r="F613"/>
  <c r="F592"/>
  <c r="F591" s="1"/>
  <c r="F579" s="1"/>
  <c r="F575" s="1"/>
  <c r="F540"/>
  <c r="F539" s="1"/>
  <c r="F535"/>
  <c r="F528"/>
  <c r="F527" s="1"/>
  <c r="F524"/>
  <c r="F522"/>
  <c r="F519"/>
  <c r="F513"/>
  <c r="F510"/>
  <c r="F502"/>
  <c r="F498"/>
  <c r="F494"/>
  <c r="F481"/>
  <c r="F478"/>
  <c r="H478" s="1"/>
  <c r="F464"/>
  <c r="H464" s="1"/>
  <c r="H385"/>
  <c r="K385" s="1"/>
  <c r="F382"/>
  <c r="F381" s="1"/>
  <c r="H336"/>
  <c r="F334"/>
  <c r="H334" s="1"/>
  <c r="H330"/>
  <c r="F326"/>
  <c r="H326" s="1"/>
  <c r="F288"/>
  <c r="H288" s="1"/>
  <c r="F256"/>
  <c r="F255" s="1"/>
  <c r="F251"/>
  <c r="F243"/>
  <c r="F242" s="1"/>
  <c r="F223"/>
  <c r="F220"/>
  <c r="F216"/>
  <c r="F203"/>
  <c r="F189"/>
  <c r="F187"/>
  <c r="F160"/>
  <c r="F159" s="1"/>
  <c r="F153"/>
  <c r="F151"/>
  <c r="F130"/>
  <c r="F129" s="1"/>
  <c r="H129" s="1"/>
  <c r="F115"/>
  <c r="F114" s="1"/>
  <c r="F90"/>
  <c r="F80" s="1"/>
  <c r="F65"/>
  <c r="F56"/>
  <c r="F49"/>
  <c r="F45"/>
  <c r="F41"/>
  <c r="F36"/>
  <c r="H15"/>
  <c r="K15" s="1"/>
  <c r="F16"/>
  <c r="H16" s="1"/>
  <c r="H14"/>
  <c r="K14" s="1"/>
  <c r="F13"/>
  <c r="AM16"/>
  <c r="I528"/>
  <c r="I527" s="1"/>
  <c r="L528"/>
  <c r="M528"/>
  <c r="O528"/>
  <c r="P528"/>
  <c r="P661" s="1"/>
  <c r="R528"/>
  <c r="R527" s="1"/>
  <c r="U528"/>
  <c r="U527" s="1"/>
  <c r="V528"/>
  <c r="V661" s="1"/>
  <c r="X528"/>
  <c r="X527" s="1"/>
  <c r="Y528"/>
  <c r="AA528"/>
  <c r="AA661" s="1"/>
  <c r="AB528"/>
  <c r="AB527" s="1"/>
  <c r="AD528"/>
  <c r="AD661" s="1"/>
  <c r="AE528"/>
  <c r="AE661" s="1"/>
  <c r="AG528"/>
  <c r="AH528"/>
  <c r="AJ528"/>
  <c r="AK528"/>
  <c r="AK661" s="1"/>
  <c r="I220"/>
  <c r="L220"/>
  <c r="M220"/>
  <c r="O220"/>
  <c r="P220"/>
  <c r="R220"/>
  <c r="S220"/>
  <c r="U220"/>
  <c r="V220"/>
  <c r="X220"/>
  <c r="Y220"/>
  <c r="AA220"/>
  <c r="AB220"/>
  <c r="AD220"/>
  <c r="AE220"/>
  <c r="AG220"/>
  <c r="AH220"/>
  <c r="AJ220"/>
  <c r="AK220"/>
  <c r="AM220"/>
  <c r="AM45"/>
  <c r="I660"/>
  <c r="M660"/>
  <c r="O660"/>
  <c r="P660"/>
  <c r="R660"/>
  <c r="S660"/>
  <c r="U660"/>
  <c r="V660"/>
  <c r="X660"/>
  <c r="Y660"/>
  <c r="AB660"/>
  <c r="AD660"/>
  <c r="AE660"/>
  <c r="AG660"/>
  <c r="AH660"/>
  <c r="AK660"/>
  <c r="Q21"/>
  <c r="T21" s="1"/>
  <c r="Q26"/>
  <c r="T26" s="1"/>
  <c r="AK354"/>
  <c r="AK641"/>
  <c r="AJ641"/>
  <c r="AL643"/>
  <c r="AK237"/>
  <c r="AJ227"/>
  <c r="AJ226" s="1"/>
  <c r="AJ225" s="1"/>
  <c r="AI185"/>
  <c r="AL185" s="1"/>
  <c r="AJ359"/>
  <c r="AJ354" s="1"/>
  <c r="AL26"/>
  <c r="AL148"/>
  <c r="AL247"/>
  <c r="AL285"/>
  <c r="AL619"/>
  <c r="AJ36"/>
  <c r="AH153"/>
  <c r="AG90"/>
  <c r="AG80" s="1"/>
  <c r="AH347"/>
  <c r="AH130"/>
  <c r="AH129" s="1"/>
  <c r="AH359"/>
  <c r="AH354" s="1"/>
  <c r="AG359"/>
  <c r="AG354" s="1"/>
  <c r="U326"/>
  <c r="W485"/>
  <c r="Z485" s="1"/>
  <c r="AC485" s="1"/>
  <c r="AE400"/>
  <c r="Y288"/>
  <c r="I251"/>
  <c r="AA251"/>
  <c r="AE205"/>
  <c r="AD205"/>
  <c r="AB205"/>
  <c r="AA205"/>
  <c r="Y205"/>
  <c r="X205"/>
  <c r="V205"/>
  <c r="S205"/>
  <c r="AD90"/>
  <c r="AD80" s="1"/>
  <c r="AE611"/>
  <c r="AE664" s="1"/>
  <c r="AE153"/>
  <c r="AI156"/>
  <c r="AL156" s="1"/>
  <c r="AI155"/>
  <c r="AL155" s="1"/>
  <c r="AD153"/>
  <c r="AE435"/>
  <c r="AD435"/>
  <c r="AE359"/>
  <c r="AE354" s="1"/>
  <c r="AD359"/>
  <c r="AD354" s="1"/>
  <c r="AD407"/>
  <c r="Z21"/>
  <c r="AC21" s="1"/>
  <c r="AF21" s="1"/>
  <c r="AI21" s="1"/>
  <c r="AL21" s="1"/>
  <c r="AB19"/>
  <c r="AB18" s="1"/>
  <c r="AI584"/>
  <c r="AL584" s="1"/>
  <c r="AB580"/>
  <c r="Z580"/>
  <c r="AB300"/>
  <c r="AB278"/>
  <c r="AB277" s="1"/>
  <c r="AB157"/>
  <c r="Z157"/>
  <c r="Z158"/>
  <c r="AC158" s="1"/>
  <c r="AA607"/>
  <c r="AA606" s="1"/>
  <c r="AA601" s="1"/>
  <c r="AA600" s="1"/>
  <c r="AA447"/>
  <c r="AA446" s="1"/>
  <c r="AB407"/>
  <c r="AC407" s="1"/>
  <c r="AF407" s="1"/>
  <c r="AB293"/>
  <c r="Z293"/>
  <c r="Z294"/>
  <c r="AC294" s="1"/>
  <c r="AM382"/>
  <c r="AM381" s="1"/>
  <c r="AB401"/>
  <c r="AA401"/>
  <c r="AA390"/>
  <c r="AA389" s="1"/>
  <c r="AB389"/>
  <c r="AB385"/>
  <c r="AA385"/>
  <c r="AB382"/>
  <c r="AA382"/>
  <c r="Y359"/>
  <c r="Y354" s="1"/>
  <c r="X359"/>
  <c r="V359"/>
  <c r="V354" s="1"/>
  <c r="U359"/>
  <c r="U354" s="1"/>
  <c r="S359"/>
  <c r="S354" s="1"/>
  <c r="R359"/>
  <c r="R354" s="1"/>
  <c r="P359"/>
  <c r="P354" s="1"/>
  <c r="O359"/>
  <c r="O354" s="1"/>
  <c r="M359"/>
  <c r="M354" s="1"/>
  <c r="L359"/>
  <c r="L354" s="1"/>
  <c r="N361"/>
  <c r="Q361" s="1"/>
  <c r="T361" s="1"/>
  <c r="I359"/>
  <c r="I354" s="1"/>
  <c r="AB359"/>
  <c r="AB354" s="1"/>
  <c r="AA359"/>
  <c r="AA354" s="1"/>
  <c r="AB477"/>
  <c r="AA444"/>
  <c r="AA442" s="1"/>
  <c r="AC445"/>
  <c r="AC443"/>
  <c r="AA227"/>
  <c r="AA226" s="1"/>
  <c r="AA225" s="1"/>
  <c r="AA660" s="1"/>
  <c r="AA90"/>
  <c r="AA80" s="1"/>
  <c r="AA342"/>
  <c r="Z342"/>
  <c r="Z343"/>
  <c r="AC343" s="1"/>
  <c r="AC108"/>
  <c r="AF108" s="1"/>
  <c r="AC450"/>
  <c r="AF450" s="1"/>
  <c r="AC516"/>
  <c r="AF516" s="1"/>
  <c r="Y278"/>
  <c r="Y277" s="1"/>
  <c r="Y442"/>
  <c r="Z292"/>
  <c r="AC292" s="1"/>
  <c r="X291"/>
  <c r="Z349"/>
  <c r="AC349" s="1"/>
  <c r="Y80"/>
  <c r="Y613"/>
  <c r="Z148"/>
  <c r="AC148" s="1"/>
  <c r="AF148" s="1"/>
  <c r="Y553"/>
  <c r="Y552" s="1"/>
  <c r="Y551" s="1"/>
  <c r="W210"/>
  <c r="Z210" s="1"/>
  <c r="AC210" s="1"/>
  <c r="I13"/>
  <c r="L13"/>
  <c r="M13"/>
  <c r="O13"/>
  <c r="P13"/>
  <c r="R13"/>
  <c r="S13"/>
  <c r="U13"/>
  <c r="V13"/>
  <c r="X13"/>
  <c r="Y13"/>
  <c r="AA13"/>
  <c r="AB13"/>
  <c r="AD13"/>
  <c r="AE13"/>
  <c r="AG13"/>
  <c r="AH13"/>
  <c r="AJ13"/>
  <c r="AK13"/>
  <c r="AM13"/>
  <c r="AM634" s="1"/>
  <c r="AN634"/>
  <c r="I16"/>
  <c r="L16"/>
  <c r="M16"/>
  <c r="O16"/>
  <c r="P16"/>
  <c r="R16"/>
  <c r="S16"/>
  <c r="U16"/>
  <c r="V16"/>
  <c r="X16"/>
  <c r="Y16"/>
  <c r="AA16"/>
  <c r="AB16"/>
  <c r="AD16"/>
  <c r="AE16"/>
  <c r="AG16"/>
  <c r="AH16"/>
  <c r="AJ16"/>
  <c r="AK16"/>
  <c r="I19"/>
  <c r="L19"/>
  <c r="L18" s="1"/>
  <c r="M19"/>
  <c r="M18" s="1"/>
  <c r="O19"/>
  <c r="O18" s="1"/>
  <c r="P19"/>
  <c r="P18" s="1"/>
  <c r="R19"/>
  <c r="R18" s="1"/>
  <c r="S19"/>
  <c r="S18" s="1"/>
  <c r="U18"/>
  <c r="V18"/>
  <c r="X19"/>
  <c r="X18" s="1"/>
  <c r="Y19"/>
  <c r="Y18" s="1"/>
  <c r="AA19"/>
  <c r="AA18" s="1"/>
  <c r="AD19"/>
  <c r="AD18" s="1"/>
  <c r="AD639" s="1"/>
  <c r="AE18"/>
  <c r="AG19"/>
  <c r="AG18" s="1"/>
  <c r="AG639" s="1"/>
  <c r="AH19"/>
  <c r="AH18" s="1"/>
  <c r="AJ19"/>
  <c r="AJ18" s="1"/>
  <c r="AK19"/>
  <c r="AK18" s="1"/>
  <c r="AK639" s="1"/>
  <c r="AM19"/>
  <c r="I36"/>
  <c r="L36"/>
  <c r="M36"/>
  <c r="O36"/>
  <c r="P36"/>
  <c r="R36"/>
  <c r="S36"/>
  <c r="U36"/>
  <c r="V36"/>
  <c r="Y36"/>
  <c r="X36"/>
  <c r="AA36"/>
  <c r="AB36"/>
  <c r="AD36"/>
  <c r="AE36"/>
  <c r="AG36"/>
  <c r="AH36"/>
  <c r="AK36"/>
  <c r="AM36"/>
  <c r="I41"/>
  <c r="L41"/>
  <c r="M41"/>
  <c r="O41"/>
  <c r="P41"/>
  <c r="R41"/>
  <c r="S41"/>
  <c r="U41"/>
  <c r="V41"/>
  <c r="X41"/>
  <c r="Y41"/>
  <c r="AA41"/>
  <c r="AB41"/>
  <c r="AD41"/>
  <c r="AE41"/>
  <c r="AG41"/>
  <c r="AH41"/>
  <c r="AJ41"/>
  <c r="AK41"/>
  <c r="AM41"/>
  <c r="AM40" s="1"/>
  <c r="I45"/>
  <c r="L45"/>
  <c r="M45"/>
  <c r="O45"/>
  <c r="P45"/>
  <c r="R45"/>
  <c r="S45"/>
  <c r="U45"/>
  <c r="V45"/>
  <c r="X45"/>
  <c r="Y45"/>
  <c r="AA45"/>
  <c r="AB45"/>
  <c r="AD45"/>
  <c r="AE45"/>
  <c r="AG45"/>
  <c r="AH45"/>
  <c r="AJ45"/>
  <c r="AK45"/>
  <c r="I49"/>
  <c r="L49"/>
  <c r="M49"/>
  <c r="O49"/>
  <c r="P49"/>
  <c r="R49"/>
  <c r="S49"/>
  <c r="V49"/>
  <c r="X49"/>
  <c r="Y49"/>
  <c r="AA49"/>
  <c r="AE49"/>
  <c r="AG49"/>
  <c r="AH49"/>
  <c r="AJ49"/>
  <c r="AK49"/>
  <c r="I56"/>
  <c r="L56"/>
  <c r="M56"/>
  <c r="O56"/>
  <c r="P56"/>
  <c r="R56"/>
  <c r="S56"/>
  <c r="U56"/>
  <c r="V56"/>
  <c r="X56"/>
  <c r="Y56"/>
  <c r="AA56"/>
  <c r="AB56"/>
  <c r="AD56"/>
  <c r="AE56"/>
  <c r="AG56"/>
  <c r="AH56"/>
  <c r="AJ56"/>
  <c r="AK56"/>
  <c r="I62"/>
  <c r="I61" s="1"/>
  <c r="L62"/>
  <c r="L61" s="1"/>
  <c r="L60" s="1"/>
  <c r="L636" s="1"/>
  <c r="M62"/>
  <c r="M61" s="1"/>
  <c r="M60" s="1"/>
  <c r="M636" s="1"/>
  <c r="O62"/>
  <c r="O61" s="1"/>
  <c r="O60" s="1"/>
  <c r="O636" s="1"/>
  <c r="P62"/>
  <c r="P61" s="1"/>
  <c r="P60" s="1"/>
  <c r="P636" s="1"/>
  <c r="R62"/>
  <c r="R61" s="1"/>
  <c r="R60" s="1"/>
  <c r="R636" s="1"/>
  <c r="S62"/>
  <c r="S61" s="1"/>
  <c r="S60" s="1"/>
  <c r="S636" s="1"/>
  <c r="U62"/>
  <c r="U61" s="1"/>
  <c r="U60" s="1"/>
  <c r="U636" s="1"/>
  <c r="V62"/>
  <c r="V61" s="1"/>
  <c r="V60" s="1"/>
  <c r="V636" s="1"/>
  <c r="X62"/>
  <c r="X61" s="1"/>
  <c r="X60" s="1"/>
  <c r="X636" s="1"/>
  <c r="Y62"/>
  <c r="Y61" s="1"/>
  <c r="Y60" s="1"/>
  <c r="AA62"/>
  <c r="AA61" s="1"/>
  <c r="AA60" s="1"/>
  <c r="AB62"/>
  <c r="AB61" s="1"/>
  <c r="AB60" s="1"/>
  <c r="AD62"/>
  <c r="AD61" s="1"/>
  <c r="AD60" s="1"/>
  <c r="AD636" s="1"/>
  <c r="AE62"/>
  <c r="AE61" s="1"/>
  <c r="AE60" s="1"/>
  <c r="AG62"/>
  <c r="AG61" s="1"/>
  <c r="AG60" s="1"/>
  <c r="AG636" s="1"/>
  <c r="AH62"/>
  <c r="AH61" s="1"/>
  <c r="AH60" s="1"/>
  <c r="AH636" s="1"/>
  <c r="AJ62"/>
  <c r="AJ61" s="1"/>
  <c r="AJ60" s="1"/>
  <c r="AJ636" s="1"/>
  <c r="AK62"/>
  <c r="AK61" s="1"/>
  <c r="AK60" s="1"/>
  <c r="AK636" s="1"/>
  <c r="AM62"/>
  <c r="N63"/>
  <c r="Q63" s="1"/>
  <c r="T63" s="1"/>
  <c r="W63" s="1"/>
  <c r="I65"/>
  <c r="I64" s="1"/>
  <c r="I638" s="1"/>
  <c r="L65"/>
  <c r="L64" s="1"/>
  <c r="L638" s="1"/>
  <c r="M65"/>
  <c r="M64" s="1"/>
  <c r="M638" s="1"/>
  <c r="O65"/>
  <c r="O64" s="1"/>
  <c r="O638" s="1"/>
  <c r="P65"/>
  <c r="P64" s="1"/>
  <c r="R65"/>
  <c r="R64" s="1"/>
  <c r="R638" s="1"/>
  <c r="S65"/>
  <c r="S64" s="1"/>
  <c r="S638" s="1"/>
  <c r="U65"/>
  <c r="U64" s="1"/>
  <c r="U638" s="1"/>
  <c r="V65"/>
  <c r="V64" s="1"/>
  <c r="V638" s="1"/>
  <c r="X65"/>
  <c r="X64" s="1"/>
  <c r="X638" s="1"/>
  <c r="Y65"/>
  <c r="Y64" s="1"/>
  <c r="Y638" s="1"/>
  <c r="AA65"/>
  <c r="AA64" s="1"/>
  <c r="AA638" s="1"/>
  <c r="AB65"/>
  <c r="AB64" s="1"/>
  <c r="AB638" s="1"/>
  <c r="AD65"/>
  <c r="AD64" s="1"/>
  <c r="AD638" s="1"/>
  <c r="AE65"/>
  <c r="AE64" s="1"/>
  <c r="AE638" s="1"/>
  <c r="AG65"/>
  <c r="AG64" s="1"/>
  <c r="AG638" s="1"/>
  <c r="AH65"/>
  <c r="AH64" s="1"/>
  <c r="AH638" s="1"/>
  <c r="AJ65"/>
  <c r="AJ64" s="1"/>
  <c r="AJ638" s="1"/>
  <c r="AK65"/>
  <c r="AK64" s="1"/>
  <c r="AK638" s="1"/>
  <c r="AM65"/>
  <c r="AM64" s="1"/>
  <c r="AM638" s="1"/>
  <c r="AN638"/>
  <c r="I68"/>
  <c r="L68"/>
  <c r="M68"/>
  <c r="O68"/>
  <c r="P68"/>
  <c r="R68"/>
  <c r="S68"/>
  <c r="U68"/>
  <c r="V68"/>
  <c r="X68"/>
  <c r="Y68"/>
  <c r="AA68"/>
  <c r="AB68"/>
  <c r="AD68"/>
  <c r="AE68"/>
  <c r="AG68"/>
  <c r="AH68"/>
  <c r="AJ68"/>
  <c r="AK68"/>
  <c r="AM68"/>
  <c r="I70"/>
  <c r="L70"/>
  <c r="M70"/>
  <c r="O70"/>
  <c r="P70"/>
  <c r="R70"/>
  <c r="S70"/>
  <c r="U70"/>
  <c r="V70"/>
  <c r="X70"/>
  <c r="Y70"/>
  <c r="AA70"/>
  <c r="AB70"/>
  <c r="AD70"/>
  <c r="AE70"/>
  <c r="AG70"/>
  <c r="AH70"/>
  <c r="AJ70"/>
  <c r="AK70"/>
  <c r="AM70"/>
  <c r="I72"/>
  <c r="L72"/>
  <c r="M72"/>
  <c r="O72"/>
  <c r="P72"/>
  <c r="R72"/>
  <c r="S72"/>
  <c r="U72"/>
  <c r="V72"/>
  <c r="X72"/>
  <c r="Y72"/>
  <c r="AA72"/>
  <c r="AB72"/>
  <c r="AD72"/>
  <c r="AE72"/>
  <c r="AG72"/>
  <c r="AH72"/>
  <c r="AJ72"/>
  <c r="AK72"/>
  <c r="AM72"/>
  <c r="I74"/>
  <c r="L74"/>
  <c r="M74"/>
  <c r="O74"/>
  <c r="P74"/>
  <c r="R74"/>
  <c r="S74"/>
  <c r="U74"/>
  <c r="V74"/>
  <c r="X74"/>
  <c r="Y74"/>
  <c r="AA74"/>
  <c r="AB74"/>
  <c r="AD74"/>
  <c r="AE74"/>
  <c r="AG74"/>
  <c r="AH74"/>
  <c r="AJ74"/>
  <c r="AK74"/>
  <c r="AM74"/>
  <c r="N76"/>
  <c r="Q76" s="1"/>
  <c r="T76" s="1"/>
  <c r="I80"/>
  <c r="L80"/>
  <c r="M80"/>
  <c r="P80"/>
  <c r="R80"/>
  <c r="S80"/>
  <c r="U80"/>
  <c r="X80"/>
  <c r="AB80"/>
  <c r="AH80"/>
  <c r="AJ80"/>
  <c r="AK80"/>
  <c r="N89"/>
  <c r="Q89" s="1"/>
  <c r="T89" s="1"/>
  <c r="O90"/>
  <c r="O80" s="1"/>
  <c r="AM90"/>
  <c r="AM80" s="1"/>
  <c r="I96"/>
  <c r="L96"/>
  <c r="M96"/>
  <c r="O96"/>
  <c r="P96"/>
  <c r="R96"/>
  <c r="S96"/>
  <c r="U96"/>
  <c r="V96"/>
  <c r="X96"/>
  <c r="Y96"/>
  <c r="AA96"/>
  <c r="AB96"/>
  <c r="AD96"/>
  <c r="AE96"/>
  <c r="AG96"/>
  <c r="AH96"/>
  <c r="AJ96"/>
  <c r="AK96"/>
  <c r="AM96"/>
  <c r="N98"/>
  <c r="Q98" s="1"/>
  <c r="T98" s="1"/>
  <c r="I99"/>
  <c r="L99"/>
  <c r="M99"/>
  <c r="O99"/>
  <c r="P99"/>
  <c r="R99"/>
  <c r="S99"/>
  <c r="U99"/>
  <c r="V99"/>
  <c r="X99"/>
  <c r="Y99"/>
  <c r="AA99"/>
  <c r="AB99"/>
  <c r="AB95" s="1"/>
  <c r="AD99"/>
  <c r="AE99"/>
  <c r="AG99"/>
  <c r="AH99"/>
  <c r="AH95" s="1"/>
  <c r="AJ99"/>
  <c r="AK99"/>
  <c r="AM99"/>
  <c r="I102"/>
  <c r="L102"/>
  <c r="L101" s="1"/>
  <c r="L641" s="1"/>
  <c r="M102"/>
  <c r="M101" s="1"/>
  <c r="O102"/>
  <c r="O101" s="1"/>
  <c r="P102"/>
  <c r="P101" s="1"/>
  <c r="P641" s="1"/>
  <c r="R102"/>
  <c r="R101" s="1"/>
  <c r="R641" s="1"/>
  <c r="S102"/>
  <c r="S101" s="1"/>
  <c r="S641" s="1"/>
  <c r="U102"/>
  <c r="U101" s="1"/>
  <c r="V102"/>
  <c r="V101" s="1"/>
  <c r="V641" s="1"/>
  <c r="X102"/>
  <c r="X101" s="1"/>
  <c r="X641" s="1"/>
  <c r="Y102"/>
  <c r="Y101" s="1"/>
  <c r="AA102"/>
  <c r="AA101" s="1"/>
  <c r="AB102"/>
  <c r="AB101" s="1"/>
  <c r="AD102"/>
  <c r="AD101" s="1"/>
  <c r="AE102"/>
  <c r="AE101" s="1"/>
  <c r="AE641" s="1"/>
  <c r="AG102"/>
  <c r="AG101" s="1"/>
  <c r="AG641" s="1"/>
  <c r="AH102"/>
  <c r="AH101" s="1"/>
  <c r="AJ102"/>
  <c r="AJ101" s="1"/>
  <c r="AK102"/>
  <c r="AK101" s="1"/>
  <c r="AM102"/>
  <c r="AM101" s="1"/>
  <c r="I112"/>
  <c r="L112"/>
  <c r="L111" s="1"/>
  <c r="M112"/>
  <c r="M111" s="1"/>
  <c r="O112"/>
  <c r="O111" s="1"/>
  <c r="P112"/>
  <c r="P111" s="1"/>
  <c r="R112"/>
  <c r="R111" s="1"/>
  <c r="S112"/>
  <c r="S111" s="1"/>
  <c r="U112"/>
  <c r="U111" s="1"/>
  <c r="V112"/>
  <c r="V111" s="1"/>
  <c r="X112"/>
  <c r="X111" s="1"/>
  <c r="Y112"/>
  <c r="Y111" s="1"/>
  <c r="AA112"/>
  <c r="AA111" s="1"/>
  <c r="AB112"/>
  <c r="AB111" s="1"/>
  <c r="AD112"/>
  <c r="AD111" s="1"/>
  <c r="AE112"/>
  <c r="AG112"/>
  <c r="AG111" s="1"/>
  <c r="AH112"/>
  <c r="AH111" s="1"/>
  <c r="AJ112"/>
  <c r="AJ111" s="1"/>
  <c r="AK112"/>
  <c r="AK111" s="1"/>
  <c r="AM112"/>
  <c r="AM111" s="1"/>
  <c r="I115"/>
  <c r="L115"/>
  <c r="L114" s="1"/>
  <c r="M115"/>
  <c r="M114" s="1"/>
  <c r="O115"/>
  <c r="O114" s="1"/>
  <c r="P115"/>
  <c r="P114" s="1"/>
  <c r="R115"/>
  <c r="R114" s="1"/>
  <c r="S115"/>
  <c r="S114" s="1"/>
  <c r="U115"/>
  <c r="U114" s="1"/>
  <c r="V115"/>
  <c r="V114" s="1"/>
  <c r="X115"/>
  <c r="X114" s="1"/>
  <c r="Y115"/>
  <c r="Y114" s="1"/>
  <c r="AA115"/>
  <c r="AA114" s="1"/>
  <c r="AB115"/>
  <c r="AB114" s="1"/>
  <c r="AD115"/>
  <c r="AD114" s="1"/>
  <c r="AE115"/>
  <c r="AG115"/>
  <c r="AG114" s="1"/>
  <c r="AH115"/>
  <c r="AH114" s="1"/>
  <c r="AJ115"/>
  <c r="AJ114" s="1"/>
  <c r="AK115"/>
  <c r="AK114" s="1"/>
  <c r="AM115"/>
  <c r="AM114" s="1"/>
  <c r="I117"/>
  <c r="L117"/>
  <c r="M117"/>
  <c r="O117"/>
  <c r="P117"/>
  <c r="R117"/>
  <c r="S117"/>
  <c r="U117"/>
  <c r="V117"/>
  <c r="X117"/>
  <c r="Y117"/>
  <c r="AA117"/>
  <c r="AB117"/>
  <c r="AD117"/>
  <c r="AE117"/>
  <c r="AG117"/>
  <c r="AH117"/>
  <c r="AJ117"/>
  <c r="AK117"/>
  <c r="AM117"/>
  <c r="I121"/>
  <c r="I120" s="1"/>
  <c r="I644" s="1"/>
  <c r="L121"/>
  <c r="L120" s="1"/>
  <c r="L644" s="1"/>
  <c r="M121"/>
  <c r="M120" s="1"/>
  <c r="M644" s="1"/>
  <c r="O121"/>
  <c r="O120" s="1"/>
  <c r="O644" s="1"/>
  <c r="P121"/>
  <c r="P120" s="1"/>
  <c r="P644" s="1"/>
  <c r="R121"/>
  <c r="R120" s="1"/>
  <c r="S120"/>
  <c r="U121"/>
  <c r="U120" s="1"/>
  <c r="U644" s="1"/>
  <c r="V120"/>
  <c r="X121"/>
  <c r="X120" s="1"/>
  <c r="X644" s="1"/>
  <c r="Y121"/>
  <c r="Y120" s="1"/>
  <c r="Y644" s="1"/>
  <c r="AA121"/>
  <c r="AA120" s="1"/>
  <c r="AA644" s="1"/>
  <c r="AB121"/>
  <c r="AB120" s="1"/>
  <c r="AB644" s="1"/>
  <c r="AD121"/>
  <c r="AD120" s="1"/>
  <c r="AD644" s="1"/>
  <c r="AE121"/>
  <c r="AE120" s="1"/>
  <c r="AE644" s="1"/>
  <c r="AG121"/>
  <c r="AG120" s="1"/>
  <c r="AG644" s="1"/>
  <c r="AH121"/>
  <c r="AH120" s="1"/>
  <c r="AH644" s="1"/>
  <c r="AJ121"/>
  <c r="AJ120" s="1"/>
  <c r="AK121"/>
  <c r="AK120" s="1"/>
  <c r="AK644" s="1"/>
  <c r="AM120"/>
  <c r="AM644" s="1"/>
  <c r="AN644"/>
  <c r="I130"/>
  <c r="I129" s="1"/>
  <c r="L130"/>
  <c r="L129" s="1"/>
  <c r="M130"/>
  <c r="M129" s="1"/>
  <c r="O130"/>
  <c r="O129" s="1"/>
  <c r="P129"/>
  <c r="R130"/>
  <c r="R129" s="1"/>
  <c r="S129"/>
  <c r="U130"/>
  <c r="U129" s="1"/>
  <c r="V130"/>
  <c r="V129" s="1"/>
  <c r="X130"/>
  <c r="X129" s="1"/>
  <c r="Y130"/>
  <c r="Y129" s="1"/>
  <c r="AA130"/>
  <c r="AA129" s="1"/>
  <c r="AB130"/>
  <c r="AB129" s="1"/>
  <c r="AD129"/>
  <c r="AE129"/>
  <c r="AG130"/>
  <c r="AG129" s="1"/>
  <c r="AJ130"/>
  <c r="AJ129" s="1"/>
  <c r="AK130"/>
  <c r="AK129" s="1"/>
  <c r="AM129"/>
  <c r="I139"/>
  <c r="L139"/>
  <c r="M139"/>
  <c r="O139"/>
  <c r="P139"/>
  <c r="R139"/>
  <c r="S139"/>
  <c r="U139"/>
  <c r="V139"/>
  <c r="X139"/>
  <c r="Y139"/>
  <c r="AA139"/>
  <c r="AB139"/>
  <c r="AD139"/>
  <c r="AE139"/>
  <c r="AG139"/>
  <c r="AH139"/>
  <c r="AJ139"/>
  <c r="AK139"/>
  <c r="I143"/>
  <c r="L143"/>
  <c r="O143"/>
  <c r="P138"/>
  <c r="P646" s="1"/>
  <c r="R143"/>
  <c r="S143"/>
  <c r="U143"/>
  <c r="V143"/>
  <c r="X143"/>
  <c r="Y143"/>
  <c r="AA143"/>
  <c r="AD143"/>
  <c r="AE143"/>
  <c r="AG143"/>
  <c r="AH143"/>
  <c r="AJ143"/>
  <c r="AK143"/>
  <c r="AM138"/>
  <c r="AM646" s="1"/>
  <c r="AN646"/>
  <c r="M146"/>
  <c r="M143" s="1"/>
  <c r="I151"/>
  <c r="L151"/>
  <c r="M151"/>
  <c r="O151"/>
  <c r="P151"/>
  <c r="R151"/>
  <c r="S151"/>
  <c r="U151"/>
  <c r="V151"/>
  <c r="X151"/>
  <c r="Y151"/>
  <c r="AA151"/>
  <c r="AB151"/>
  <c r="AD151"/>
  <c r="AE151"/>
  <c r="AG151"/>
  <c r="AH151"/>
  <c r="AJ151"/>
  <c r="AK151"/>
  <c r="AM151"/>
  <c r="I153"/>
  <c r="L153"/>
  <c r="M153"/>
  <c r="O153"/>
  <c r="P153"/>
  <c r="R153"/>
  <c r="S153"/>
  <c r="U153"/>
  <c r="V153"/>
  <c r="X153"/>
  <c r="Y153"/>
  <c r="AA153"/>
  <c r="AB153"/>
  <c r="AG153"/>
  <c r="AJ153"/>
  <c r="AK153"/>
  <c r="AM153"/>
  <c r="S159"/>
  <c r="I160"/>
  <c r="L160"/>
  <c r="L159" s="1"/>
  <c r="L150" s="1"/>
  <c r="M160"/>
  <c r="M159" s="1"/>
  <c r="M150" s="1"/>
  <c r="O160"/>
  <c r="O159" s="1"/>
  <c r="P160"/>
  <c r="P159" s="1"/>
  <c r="R160"/>
  <c r="R159" s="1"/>
  <c r="S160"/>
  <c r="U160"/>
  <c r="U159" s="1"/>
  <c r="V160"/>
  <c r="V159" s="1"/>
  <c r="X160"/>
  <c r="X159" s="1"/>
  <c r="Y160"/>
  <c r="Y159" s="1"/>
  <c r="AA160"/>
  <c r="AA159" s="1"/>
  <c r="AB160"/>
  <c r="AB159" s="1"/>
  <c r="AD160"/>
  <c r="AD159" s="1"/>
  <c r="AE160"/>
  <c r="AE159" s="1"/>
  <c r="AG160"/>
  <c r="AG159" s="1"/>
  <c r="AH160"/>
  <c r="AH159" s="1"/>
  <c r="AJ160"/>
  <c r="AJ159" s="1"/>
  <c r="AK160"/>
  <c r="AK159" s="1"/>
  <c r="AM160"/>
  <c r="AM159" s="1"/>
  <c r="I187"/>
  <c r="L187"/>
  <c r="M187"/>
  <c r="O187"/>
  <c r="P187"/>
  <c r="R187"/>
  <c r="S187"/>
  <c r="U187"/>
  <c r="V187"/>
  <c r="X187"/>
  <c r="Y187"/>
  <c r="Y186" s="1"/>
  <c r="AA187"/>
  <c r="AB187"/>
  <c r="AD187"/>
  <c r="AE187"/>
  <c r="AG187"/>
  <c r="AH187"/>
  <c r="AJ187"/>
  <c r="AK187"/>
  <c r="AM187"/>
  <c r="AM186" s="1"/>
  <c r="I189"/>
  <c r="L189"/>
  <c r="M189"/>
  <c r="O189"/>
  <c r="P189"/>
  <c r="R189"/>
  <c r="S189"/>
  <c r="U189"/>
  <c r="V189"/>
  <c r="X189"/>
  <c r="AA189"/>
  <c r="AB189"/>
  <c r="AD189"/>
  <c r="AE186"/>
  <c r="AG189"/>
  <c r="AH189"/>
  <c r="AJ189"/>
  <c r="AK189"/>
  <c r="Q200"/>
  <c r="T200" s="1"/>
  <c r="W200" s="1"/>
  <c r="Z200" s="1"/>
  <c r="AC200" s="1"/>
  <c r="AF200" s="1"/>
  <c r="I203"/>
  <c r="L203"/>
  <c r="M203"/>
  <c r="O203"/>
  <c r="P203"/>
  <c r="R203"/>
  <c r="S203"/>
  <c r="U203"/>
  <c r="V203"/>
  <c r="X203"/>
  <c r="Y203"/>
  <c r="AA203"/>
  <c r="AB203"/>
  <c r="AD203"/>
  <c r="AE203"/>
  <c r="AG203"/>
  <c r="AH203"/>
  <c r="AJ203"/>
  <c r="AK203"/>
  <c r="AM203"/>
  <c r="AM202" s="1"/>
  <c r="I205"/>
  <c r="P205"/>
  <c r="U205"/>
  <c r="AG205"/>
  <c r="AH205"/>
  <c r="AK205"/>
  <c r="R207"/>
  <c r="R205" s="1"/>
  <c r="AJ207"/>
  <c r="AJ205" s="1"/>
  <c r="O208"/>
  <c r="O207" s="1"/>
  <c r="N212"/>
  <c r="Q212" s="1"/>
  <c r="I216"/>
  <c r="I215" s="1"/>
  <c r="I657" s="1"/>
  <c r="L216"/>
  <c r="L215" s="1"/>
  <c r="L657" s="1"/>
  <c r="M216"/>
  <c r="M215" s="1"/>
  <c r="M657" s="1"/>
  <c r="O216"/>
  <c r="O215" s="1"/>
  <c r="P216"/>
  <c r="P215" s="1"/>
  <c r="P657" s="1"/>
  <c r="R216"/>
  <c r="R215" s="1"/>
  <c r="S216"/>
  <c r="S215" s="1"/>
  <c r="S657" s="1"/>
  <c r="U216"/>
  <c r="U215" s="1"/>
  <c r="U657" s="1"/>
  <c r="V216"/>
  <c r="V215" s="1"/>
  <c r="V657" s="1"/>
  <c r="X216"/>
  <c r="X215" s="1"/>
  <c r="X657" s="1"/>
  <c r="Y216"/>
  <c r="Y215" s="1"/>
  <c r="Y657" s="1"/>
  <c r="AA216"/>
  <c r="AA215" s="1"/>
  <c r="AA657" s="1"/>
  <c r="AB216"/>
  <c r="AB215" s="1"/>
  <c r="AD216"/>
  <c r="AD215" s="1"/>
  <c r="AD657" s="1"/>
  <c r="AE216"/>
  <c r="AE215" s="1"/>
  <c r="AE657" s="1"/>
  <c r="AG216"/>
  <c r="AG215" s="1"/>
  <c r="AG657" s="1"/>
  <c r="AH216"/>
  <c r="AH215" s="1"/>
  <c r="AH657" s="1"/>
  <c r="AJ216"/>
  <c r="AJ215" s="1"/>
  <c r="AK216"/>
  <c r="AK215" s="1"/>
  <c r="AM216"/>
  <c r="AM215" s="1"/>
  <c r="AM657" s="1"/>
  <c r="AN657"/>
  <c r="I223"/>
  <c r="L223"/>
  <c r="M223"/>
  <c r="O223"/>
  <c r="P223"/>
  <c r="R223"/>
  <c r="S223"/>
  <c r="U223"/>
  <c r="V223"/>
  <c r="X223"/>
  <c r="Y223"/>
  <c r="AA223"/>
  <c r="AB223"/>
  <c r="AD223"/>
  <c r="AE223"/>
  <c r="AG223"/>
  <c r="AH223"/>
  <c r="AJ223"/>
  <c r="AK223"/>
  <c r="AM223"/>
  <c r="N224"/>
  <c r="Q224" s="1"/>
  <c r="T224" s="1"/>
  <c r="L227"/>
  <c r="AM227"/>
  <c r="AM226" s="1"/>
  <c r="AM225" s="1"/>
  <c r="AM660" s="1"/>
  <c r="AN660"/>
  <c r="N228"/>
  <c r="Q228" s="1"/>
  <c r="T228" s="1"/>
  <c r="N229"/>
  <c r="Q229" s="1"/>
  <c r="T229" s="1"/>
  <c r="U232"/>
  <c r="U231" s="1"/>
  <c r="V232"/>
  <c r="V231" s="1"/>
  <c r="X232"/>
  <c r="X231" s="1"/>
  <c r="Y232"/>
  <c r="AA232"/>
  <c r="AA231" s="1"/>
  <c r="AB232"/>
  <c r="AB231" s="1"/>
  <c r="AD232"/>
  <c r="AG232"/>
  <c r="AH232"/>
  <c r="AJ232"/>
  <c r="AK232"/>
  <c r="I234"/>
  <c r="L234"/>
  <c r="L232" s="1"/>
  <c r="L231" s="1"/>
  <c r="M234"/>
  <c r="M232" s="1"/>
  <c r="M231" s="1"/>
  <c r="O234"/>
  <c r="O232" s="1"/>
  <c r="O231" s="1"/>
  <c r="P234"/>
  <c r="P232" s="1"/>
  <c r="P231" s="1"/>
  <c r="R234"/>
  <c r="R232" s="1"/>
  <c r="R231" s="1"/>
  <c r="S234"/>
  <c r="S232" s="1"/>
  <c r="S231" s="1"/>
  <c r="U234"/>
  <c r="V234"/>
  <c r="X234"/>
  <c r="Y234"/>
  <c r="AA234"/>
  <c r="AB234"/>
  <c r="AD234"/>
  <c r="AE234"/>
  <c r="AG234"/>
  <c r="AH234"/>
  <c r="AJ234"/>
  <c r="AK234"/>
  <c r="AM234"/>
  <c r="AM231" s="1"/>
  <c r="I237"/>
  <c r="L237"/>
  <c r="M237"/>
  <c r="O237"/>
  <c r="P237"/>
  <c r="R237"/>
  <c r="S237"/>
  <c r="U237"/>
  <c r="V237"/>
  <c r="X237"/>
  <c r="Y237"/>
  <c r="AA237"/>
  <c r="AB237"/>
  <c r="AD237"/>
  <c r="AE237"/>
  <c r="AG237"/>
  <c r="AH237"/>
  <c r="AJ237"/>
  <c r="AM237"/>
  <c r="W239"/>
  <c r="Z239" s="1"/>
  <c r="AC239" s="1"/>
  <c r="AF239" s="1"/>
  <c r="AI239" s="1"/>
  <c r="AL239" s="1"/>
  <c r="I243"/>
  <c r="I242" s="1"/>
  <c r="L243"/>
  <c r="L242" s="1"/>
  <c r="M243"/>
  <c r="M242" s="1"/>
  <c r="O243"/>
  <c r="O242" s="1"/>
  <c r="P243"/>
  <c r="P242" s="1"/>
  <c r="R243"/>
  <c r="R242" s="1"/>
  <c r="R663" s="1"/>
  <c r="S243"/>
  <c r="S242" s="1"/>
  <c r="U243"/>
  <c r="U242" s="1"/>
  <c r="U241" s="1"/>
  <c r="U663" s="1"/>
  <c r="V243"/>
  <c r="V242" s="1"/>
  <c r="V241" s="1"/>
  <c r="V663" s="1"/>
  <c r="X243"/>
  <c r="X242" s="1"/>
  <c r="Y243"/>
  <c r="Y242" s="1"/>
  <c r="Y241" s="1"/>
  <c r="Y663" s="1"/>
  <c r="AA243"/>
  <c r="AA242" s="1"/>
  <c r="AB243"/>
  <c r="AB242" s="1"/>
  <c r="AB663" s="1"/>
  <c r="AD243"/>
  <c r="AD242" s="1"/>
  <c r="AD241" s="1"/>
  <c r="AE243"/>
  <c r="AE242" s="1"/>
  <c r="AG243"/>
  <c r="AG242" s="1"/>
  <c r="AH243"/>
  <c r="AH242" s="1"/>
  <c r="AH241" s="1"/>
  <c r="AJ243"/>
  <c r="AJ242" s="1"/>
  <c r="AK243"/>
  <c r="AK242" s="1"/>
  <c r="AM243"/>
  <c r="AM242" s="1"/>
  <c r="AM663" s="1"/>
  <c r="AN663"/>
  <c r="O245"/>
  <c r="AM251"/>
  <c r="N254"/>
  <c r="Q254" s="1"/>
  <c r="T254" s="1"/>
  <c r="I256"/>
  <c r="I255" s="1"/>
  <c r="L256"/>
  <c r="L251" s="1"/>
  <c r="L250" s="1"/>
  <c r="M256"/>
  <c r="M251" s="1"/>
  <c r="M250" s="1"/>
  <c r="M249" s="1"/>
  <c r="O256"/>
  <c r="O251" s="1"/>
  <c r="O250" s="1"/>
  <c r="O249" s="1"/>
  <c r="P256"/>
  <c r="P251" s="1"/>
  <c r="P250" s="1"/>
  <c r="P249" s="1"/>
  <c r="R256"/>
  <c r="R251" s="1"/>
  <c r="R250" s="1"/>
  <c r="R249" s="1"/>
  <c r="S256"/>
  <c r="S251" s="1"/>
  <c r="U251"/>
  <c r="V256"/>
  <c r="V251" s="1"/>
  <c r="V250" s="1"/>
  <c r="V249" s="1"/>
  <c r="X256"/>
  <c r="X251" s="1"/>
  <c r="X250" s="1"/>
  <c r="Y256"/>
  <c r="AA256"/>
  <c r="AA255" s="1"/>
  <c r="AB256"/>
  <c r="AB251" s="1"/>
  <c r="AB250" s="1"/>
  <c r="AB249" s="1"/>
  <c r="AD256"/>
  <c r="AD251" s="1"/>
  <c r="AD250" s="1"/>
  <c r="AE256"/>
  <c r="AE251" s="1"/>
  <c r="AE250" s="1"/>
  <c r="AG256"/>
  <c r="AG251" s="1"/>
  <c r="AG250" s="1"/>
  <c r="AG249" s="1"/>
  <c r="AH256"/>
  <c r="AH251" s="1"/>
  <c r="AH250" s="1"/>
  <c r="AH249" s="1"/>
  <c r="AJ256"/>
  <c r="AJ251" s="1"/>
  <c r="AJ250" s="1"/>
  <c r="AJ249" s="1"/>
  <c r="AK256"/>
  <c r="AK251" s="1"/>
  <c r="AK250" s="1"/>
  <c r="AK249" s="1"/>
  <c r="AM256"/>
  <c r="I259"/>
  <c r="L259"/>
  <c r="M259"/>
  <c r="O259"/>
  <c r="P259"/>
  <c r="R259"/>
  <c r="S259"/>
  <c r="U259"/>
  <c r="V259"/>
  <c r="X259"/>
  <c r="Y259"/>
  <c r="AA259"/>
  <c r="AB259"/>
  <c r="AD259"/>
  <c r="AE259"/>
  <c r="AG259"/>
  <c r="AH259"/>
  <c r="AJ259"/>
  <c r="AK259"/>
  <c r="AM259"/>
  <c r="I263"/>
  <c r="I262" s="1"/>
  <c r="L263"/>
  <c r="L262" s="1"/>
  <c r="L261" s="1"/>
  <c r="M263"/>
  <c r="M262" s="1"/>
  <c r="M261" s="1"/>
  <c r="O263"/>
  <c r="O262" s="1"/>
  <c r="O261" s="1"/>
  <c r="P263"/>
  <c r="P262" s="1"/>
  <c r="P261" s="1"/>
  <c r="R263"/>
  <c r="R262" s="1"/>
  <c r="R261" s="1"/>
  <c r="S263"/>
  <c r="S262" s="1"/>
  <c r="S261" s="1"/>
  <c r="U263"/>
  <c r="U262" s="1"/>
  <c r="U261" s="1"/>
  <c r="V263"/>
  <c r="V262" s="1"/>
  <c r="V261" s="1"/>
  <c r="X263"/>
  <c r="X262" s="1"/>
  <c r="X261" s="1"/>
  <c r="Y263"/>
  <c r="Y262" s="1"/>
  <c r="Y261" s="1"/>
  <c r="AA263"/>
  <c r="AA262" s="1"/>
  <c r="AA261" s="1"/>
  <c r="AB263"/>
  <c r="AB262" s="1"/>
  <c r="AB261" s="1"/>
  <c r="AD263"/>
  <c r="AD262" s="1"/>
  <c r="AD261" s="1"/>
  <c r="AE263"/>
  <c r="AE262" s="1"/>
  <c r="AE261" s="1"/>
  <c r="AG263"/>
  <c r="AG262" s="1"/>
  <c r="AG261" s="1"/>
  <c r="AH263"/>
  <c r="AH262" s="1"/>
  <c r="AH261" s="1"/>
  <c r="AJ263"/>
  <c r="AJ262" s="1"/>
  <c r="AJ261" s="1"/>
  <c r="AK263"/>
  <c r="AK262" s="1"/>
  <c r="AK261" s="1"/>
  <c r="AM263"/>
  <c r="AM262" s="1"/>
  <c r="AM261" s="1"/>
  <c r="I266"/>
  <c r="L266"/>
  <c r="M266"/>
  <c r="O266"/>
  <c r="P266"/>
  <c r="R266"/>
  <c r="S266"/>
  <c r="U266"/>
  <c r="V266"/>
  <c r="X266"/>
  <c r="Y266"/>
  <c r="AA266"/>
  <c r="AB266"/>
  <c r="AD266"/>
  <c r="AE266"/>
  <c r="AG266"/>
  <c r="AH266"/>
  <c r="AJ266"/>
  <c r="AK266"/>
  <c r="AM266"/>
  <c r="W271"/>
  <c r="I274"/>
  <c r="I273" s="1"/>
  <c r="I272" s="1"/>
  <c r="L274"/>
  <c r="L273" s="1"/>
  <c r="L272" s="1"/>
  <c r="M274"/>
  <c r="M273" s="1"/>
  <c r="M272" s="1"/>
  <c r="O274"/>
  <c r="O273" s="1"/>
  <c r="P274"/>
  <c r="P273" s="1"/>
  <c r="P272" s="1"/>
  <c r="R274"/>
  <c r="R273" s="1"/>
  <c r="S274"/>
  <c r="U274"/>
  <c r="U273" s="1"/>
  <c r="U272" s="1"/>
  <c r="V274"/>
  <c r="V273" s="1"/>
  <c r="V272" s="1"/>
  <c r="X274"/>
  <c r="X273" s="1"/>
  <c r="Y274"/>
  <c r="Y273" s="1"/>
  <c r="AA274"/>
  <c r="AA273" s="1"/>
  <c r="AB274"/>
  <c r="AB273" s="1"/>
  <c r="AD274"/>
  <c r="AD273" s="1"/>
  <c r="AD272" s="1"/>
  <c r="AE274"/>
  <c r="AE273" s="1"/>
  <c r="AE272" s="1"/>
  <c r="AG274"/>
  <c r="AG273" s="1"/>
  <c r="AH274"/>
  <c r="AH273" s="1"/>
  <c r="AH272" s="1"/>
  <c r="AJ274"/>
  <c r="AJ273" s="1"/>
  <c r="AJ272" s="1"/>
  <c r="AK274"/>
  <c r="AK273" s="1"/>
  <c r="AK272" s="1"/>
  <c r="AM274"/>
  <c r="AM273" s="1"/>
  <c r="I278"/>
  <c r="L278"/>
  <c r="O278"/>
  <c r="P278"/>
  <c r="R278"/>
  <c r="U278"/>
  <c r="X278"/>
  <c r="AA278"/>
  <c r="AD278"/>
  <c r="AE278"/>
  <c r="AG278"/>
  <c r="AH278"/>
  <c r="AJ278"/>
  <c r="AK278"/>
  <c r="AM282"/>
  <c r="AM278" s="1"/>
  <c r="I288"/>
  <c r="L288"/>
  <c r="M288"/>
  <c r="O288"/>
  <c r="P288"/>
  <c r="R288"/>
  <c r="S288"/>
  <c r="U288"/>
  <c r="V288"/>
  <c r="X288"/>
  <c r="AA288"/>
  <c r="AB288"/>
  <c r="AD288"/>
  <c r="AE288"/>
  <c r="AG288"/>
  <c r="AH288"/>
  <c r="AJ288"/>
  <c r="AK288"/>
  <c r="AM288"/>
  <c r="AR298"/>
  <c r="AR299"/>
  <c r="I313"/>
  <c r="I295" s="1"/>
  <c r="L313"/>
  <c r="M313"/>
  <c r="M295" s="1"/>
  <c r="O313"/>
  <c r="O295" s="1"/>
  <c r="P313"/>
  <c r="R313"/>
  <c r="R295" s="1"/>
  <c r="S313"/>
  <c r="S295" s="1"/>
  <c r="U313"/>
  <c r="V313"/>
  <c r="V295" s="1"/>
  <c r="X313"/>
  <c r="X295" s="1"/>
  <c r="Y313"/>
  <c r="Y295" s="1"/>
  <c r="Y287" s="1"/>
  <c r="AA313"/>
  <c r="AA295" s="1"/>
  <c r="AA287" s="1"/>
  <c r="AB313"/>
  <c r="AD313"/>
  <c r="AD295" s="1"/>
  <c r="AE313"/>
  <c r="AE295" s="1"/>
  <c r="AG313"/>
  <c r="AG295" s="1"/>
  <c r="AG287" s="1"/>
  <c r="AH313"/>
  <c r="AH295" s="1"/>
  <c r="AJ313"/>
  <c r="AJ295" s="1"/>
  <c r="AK313"/>
  <c r="AK295" s="1"/>
  <c r="AM313"/>
  <c r="I326"/>
  <c r="L326"/>
  <c r="M326"/>
  <c r="P326"/>
  <c r="R326"/>
  <c r="S326"/>
  <c r="V326"/>
  <c r="X326"/>
  <c r="Y326"/>
  <c r="AA326"/>
  <c r="AB326"/>
  <c r="AD326"/>
  <c r="AE326"/>
  <c r="AG326"/>
  <c r="AH326"/>
  <c r="AJ326"/>
  <c r="AK326"/>
  <c r="O326"/>
  <c r="AQ329"/>
  <c r="I330"/>
  <c r="L330"/>
  <c r="M330"/>
  <c r="O330"/>
  <c r="P330"/>
  <c r="R330"/>
  <c r="S330"/>
  <c r="U330"/>
  <c r="V330"/>
  <c r="X330"/>
  <c r="Y330"/>
  <c r="AA330"/>
  <c r="AB330"/>
  <c r="AD330"/>
  <c r="AE330"/>
  <c r="AG330"/>
  <c r="AH330"/>
  <c r="AJ330"/>
  <c r="AK330"/>
  <c r="AQ330"/>
  <c r="I334"/>
  <c r="L334"/>
  <c r="M334"/>
  <c r="O334"/>
  <c r="P334"/>
  <c r="R334"/>
  <c r="S334"/>
  <c r="U334"/>
  <c r="V334"/>
  <c r="X334"/>
  <c r="Y334"/>
  <c r="AA334"/>
  <c r="AB334"/>
  <c r="AD334"/>
  <c r="AE334"/>
  <c r="AG334"/>
  <c r="AH334"/>
  <c r="AJ334"/>
  <c r="AK334"/>
  <c r="AM334"/>
  <c r="AM325" s="1"/>
  <c r="AM324" s="1"/>
  <c r="I336"/>
  <c r="L336"/>
  <c r="M336"/>
  <c r="O336"/>
  <c r="P336"/>
  <c r="R336"/>
  <c r="S336"/>
  <c r="U336"/>
  <c r="V336"/>
  <c r="X336"/>
  <c r="Y336"/>
  <c r="AA336"/>
  <c r="AB336"/>
  <c r="AD336"/>
  <c r="AG336"/>
  <c r="AH336"/>
  <c r="AJ336"/>
  <c r="AK336"/>
  <c r="R340"/>
  <c r="L347"/>
  <c r="O347"/>
  <c r="P347"/>
  <c r="R347"/>
  <c r="S325"/>
  <c r="U347"/>
  <c r="V347"/>
  <c r="V325" s="1"/>
  <c r="X347"/>
  <c r="AA347"/>
  <c r="AB347"/>
  <c r="AD347"/>
  <c r="AG347"/>
  <c r="AJ347"/>
  <c r="AK347"/>
  <c r="Y347"/>
  <c r="I362"/>
  <c r="L362"/>
  <c r="M362"/>
  <c r="O362"/>
  <c r="P362"/>
  <c r="R362"/>
  <c r="S362"/>
  <c r="U362"/>
  <c r="V362"/>
  <c r="X362"/>
  <c r="Y362"/>
  <c r="AA362"/>
  <c r="AB362"/>
  <c r="AD362"/>
  <c r="AE362"/>
  <c r="AG362"/>
  <c r="AH362"/>
  <c r="AJ362"/>
  <c r="AK362"/>
  <c r="AM362"/>
  <c r="I382"/>
  <c r="L382"/>
  <c r="M382"/>
  <c r="O382"/>
  <c r="P382"/>
  <c r="R382"/>
  <c r="S382"/>
  <c r="U382"/>
  <c r="V382"/>
  <c r="V381" s="1"/>
  <c r="X382"/>
  <c r="Y382"/>
  <c r="AD382"/>
  <c r="AE382"/>
  <c r="AG382"/>
  <c r="AH382"/>
  <c r="AJ382"/>
  <c r="AK382"/>
  <c r="L385"/>
  <c r="M385"/>
  <c r="O385"/>
  <c r="P385"/>
  <c r="S385"/>
  <c r="U385"/>
  <c r="X385"/>
  <c r="AD385"/>
  <c r="AE385"/>
  <c r="AG385"/>
  <c r="AH385"/>
  <c r="AJ385"/>
  <c r="AK385"/>
  <c r="N387"/>
  <c r="Q387" s="1"/>
  <c r="T387" s="1"/>
  <c r="V389"/>
  <c r="U390"/>
  <c r="U389" s="1"/>
  <c r="N391"/>
  <c r="Q391" s="1"/>
  <c r="T391" s="1"/>
  <c r="L401"/>
  <c r="M401"/>
  <c r="M400" s="1"/>
  <c r="O401"/>
  <c r="P401"/>
  <c r="P400" s="1"/>
  <c r="R401"/>
  <c r="S401"/>
  <c r="X401"/>
  <c r="Y401"/>
  <c r="AG401"/>
  <c r="AH401"/>
  <c r="AJ401"/>
  <c r="AK401"/>
  <c r="I404"/>
  <c r="I402" s="1"/>
  <c r="I401" s="1"/>
  <c r="L404"/>
  <c r="O404"/>
  <c r="O400" s="1"/>
  <c r="R404"/>
  <c r="S404"/>
  <c r="X404"/>
  <c r="Y404"/>
  <c r="AA404"/>
  <c r="AB404"/>
  <c r="AG404"/>
  <c r="AH404"/>
  <c r="AJ404"/>
  <c r="AK404"/>
  <c r="N408"/>
  <c r="Q408" s="1"/>
  <c r="T408" s="1"/>
  <c r="I423"/>
  <c r="L423"/>
  <c r="M423"/>
  <c r="O423"/>
  <c r="P423"/>
  <c r="R423"/>
  <c r="U423"/>
  <c r="V423"/>
  <c r="X423"/>
  <c r="Y423"/>
  <c r="AA423"/>
  <c r="AB423"/>
  <c r="AD423"/>
  <c r="AE423"/>
  <c r="AG423"/>
  <c r="AH423"/>
  <c r="AJ423"/>
  <c r="AK423"/>
  <c r="AM423"/>
  <c r="AQ424"/>
  <c r="AR424"/>
  <c r="AQ425"/>
  <c r="AR425"/>
  <c r="AQ426"/>
  <c r="AR426"/>
  <c r="I427"/>
  <c r="L427"/>
  <c r="M427"/>
  <c r="O427"/>
  <c r="P427"/>
  <c r="R427"/>
  <c r="U427"/>
  <c r="V427"/>
  <c r="X427"/>
  <c r="Y427"/>
  <c r="AA427"/>
  <c r="AB427"/>
  <c r="AD427"/>
  <c r="AE427"/>
  <c r="AG427"/>
  <c r="AH427"/>
  <c r="AJ427"/>
  <c r="AK427"/>
  <c r="I435"/>
  <c r="L435"/>
  <c r="M435"/>
  <c r="O435"/>
  <c r="P435"/>
  <c r="R435"/>
  <c r="S435"/>
  <c r="S422" s="1"/>
  <c r="U435"/>
  <c r="V435"/>
  <c r="AK435"/>
  <c r="X435"/>
  <c r="Y435"/>
  <c r="AA435"/>
  <c r="AB435"/>
  <c r="AG435"/>
  <c r="AH435"/>
  <c r="AJ435"/>
  <c r="N446"/>
  <c r="P446"/>
  <c r="S446"/>
  <c r="O447"/>
  <c r="N448"/>
  <c r="Q448" s="1"/>
  <c r="T448" s="1"/>
  <c r="Q449"/>
  <c r="T449" s="1"/>
  <c r="N450"/>
  <c r="Q450" s="1"/>
  <c r="T450" s="1"/>
  <c r="I464"/>
  <c r="L464"/>
  <c r="M464"/>
  <c r="O464"/>
  <c r="P464"/>
  <c r="R464"/>
  <c r="S464"/>
  <c r="U464"/>
  <c r="V464"/>
  <c r="X464"/>
  <c r="Y464"/>
  <c r="AA464"/>
  <c r="AB464"/>
  <c r="AD464"/>
  <c r="AE464"/>
  <c r="AG464"/>
  <c r="AH464"/>
  <c r="AJ464"/>
  <c r="AK464"/>
  <c r="AM464"/>
  <c r="AM463" s="1"/>
  <c r="N468"/>
  <c r="Q468" s="1"/>
  <c r="T468" s="1"/>
  <c r="I471"/>
  <c r="L471"/>
  <c r="M471"/>
  <c r="O471"/>
  <c r="P471"/>
  <c r="R471"/>
  <c r="S471"/>
  <c r="U471"/>
  <c r="V471"/>
  <c r="X471"/>
  <c r="Y471"/>
  <c r="AA471"/>
  <c r="AB471"/>
  <c r="AD471"/>
  <c r="AE471"/>
  <c r="AG471"/>
  <c r="AH471"/>
  <c r="AJ471"/>
  <c r="AK471"/>
  <c r="I474"/>
  <c r="L474"/>
  <c r="M474"/>
  <c r="O474"/>
  <c r="P474"/>
  <c r="R474"/>
  <c r="S474"/>
  <c r="U474"/>
  <c r="V474"/>
  <c r="X474"/>
  <c r="Y474"/>
  <c r="AA474"/>
  <c r="AD474"/>
  <c r="AG474"/>
  <c r="AH474"/>
  <c r="AJ474"/>
  <c r="AK474"/>
  <c r="I477"/>
  <c r="L477"/>
  <c r="M477"/>
  <c r="O477"/>
  <c r="P477"/>
  <c r="U477"/>
  <c r="X477"/>
  <c r="Y477"/>
  <c r="AD477"/>
  <c r="AG477"/>
  <c r="AH477"/>
  <c r="AJ477"/>
  <c r="AK477"/>
  <c r="R478"/>
  <c r="S478"/>
  <c r="S477" s="1"/>
  <c r="AA478"/>
  <c r="AA477" s="1"/>
  <c r="AM478"/>
  <c r="R481"/>
  <c r="AM481"/>
  <c r="I486"/>
  <c r="L486"/>
  <c r="M486"/>
  <c r="O486"/>
  <c r="P486"/>
  <c r="R486"/>
  <c r="S486"/>
  <c r="U486"/>
  <c r="V486"/>
  <c r="X486"/>
  <c r="Y486"/>
  <c r="AA486"/>
  <c r="AB486"/>
  <c r="AD486"/>
  <c r="AE486"/>
  <c r="AG486"/>
  <c r="AH486"/>
  <c r="AJ486"/>
  <c r="AK486"/>
  <c r="AM486"/>
  <c r="I494"/>
  <c r="L494"/>
  <c r="M494"/>
  <c r="O494"/>
  <c r="P494"/>
  <c r="R494"/>
  <c r="S494"/>
  <c r="U494"/>
  <c r="V494"/>
  <c r="X494"/>
  <c r="AA494"/>
  <c r="AD494"/>
  <c r="AG494"/>
  <c r="AH494"/>
  <c r="AJ494"/>
  <c r="AK494"/>
  <c r="M498"/>
  <c r="P498"/>
  <c r="AH498"/>
  <c r="AJ498"/>
  <c r="AK498"/>
  <c r="AO498"/>
  <c r="AP498"/>
  <c r="AQ498"/>
  <c r="I502"/>
  <c r="I497" s="1"/>
  <c r="L502"/>
  <c r="L497" s="1"/>
  <c r="L493" s="1"/>
  <c r="L655" s="1"/>
  <c r="O502"/>
  <c r="O497" s="1"/>
  <c r="P502"/>
  <c r="R502"/>
  <c r="R497" s="1"/>
  <c r="S502"/>
  <c r="S497" s="1"/>
  <c r="U502"/>
  <c r="U497" s="1"/>
  <c r="X502"/>
  <c r="X497" s="1"/>
  <c r="Y502"/>
  <c r="Y497" s="1"/>
  <c r="Y493" s="1"/>
  <c r="Y655" s="1"/>
  <c r="AA502"/>
  <c r="AA497" s="1"/>
  <c r="AB502"/>
  <c r="AD502"/>
  <c r="AD497" s="1"/>
  <c r="AG502"/>
  <c r="AG497" s="1"/>
  <c r="AH502"/>
  <c r="AJ502"/>
  <c r="AK502"/>
  <c r="N505"/>
  <c r="Q505" s="1"/>
  <c r="T505" s="1"/>
  <c r="I510"/>
  <c r="L510"/>
  <c r="M510"/>
  <c r="O510"/>
  <c r="P510"/>
  <c r="R510"/>
  <c r="S510"/>
  <c r="U510"/>
  <c r="V510"/>
  <c r="X510"/>
  <c r="Y510"/>
  <c r="AA510"/>
  <c r="AB510"/>
  <c r="AD510"/>
  <c r="AE510"/>
  <c r="AG510"/>
  <c r="AH510"/>
  <c r="AJ510"/>
  <c r="AK510"/>
  <c r="AM510"/>
  <c r="I513"/>
  <c r="L513"/>
  <c r="M513"/>
  <c r="O513"/>
  <c r="P513"/>
  <c r="R513"/>
  <c r="S513"/>
  <c r="U513"/>
  <c r="V513"/>
  <c r="X513"/>
  <c r="Y513"/>
  <c r="AA513"/>
  <c r="AB513"/>
  <c r="AD513"/>
  <c r="AE513"/>
  <c r="AG513"/>
  <c r="AH513"/>
  <c r="AJ513"/>
  <c r="AK513"/>
  <c r="AM513"/>
  <c r="N515"/>
  <c r="Q515" s="1"/>
  <c r="T515" s="1"/>
  <c r="I519"/>
  <c r="L519"/>
  <c r="M519"/>
  <c r="O519"/>
  <c r="P519"/>
  <c r="R519"/>
  <c r="S519"/>
  <c r="U519"/>
  <c r="V519"/>
  <c r="X519"/>
  <c r="Y519"/>
  <c r="AA519"/>
  <c r="AB519"/>
  <c r="AD519"/>
  <c r="AE519"/>
  <c r="AG519"/>
  <c r="AH519"/>
  <c r="AJ519"/>
  <c r="AK519"/>
  <c r="AM519"/>
  <c r="I522"/>
  <c r="L522"/>
  <c r="M522"/>
  <c r="O522"/>
  <c r="P522"/>
  <c r="R522"/>
  <c r="S522"/>
  <c r="U522"/>
  <c r="V522"/>
  <c r="X522"/>
  <c r="Y522"/>
  <c r="AA522"/>
  <c r="AB522"/>
  <c r="AD522"/>
  <c r="AE522"/>
  <c r="AG522"/>
  <c r="AH522"/>
  <c r="AJ522"/>
  <c r="AK522"/>
  <c r="AM522"/>
  <c r="I524"/>
  <c r="L524"/>
  <c r="M524"/>
  <c r="O524"/>
  <c r="P524"/>
  <c r="R524"/>
  <c r="S524"/>
  <c r="U524"/>
  <c r="V524"/>
  <c r="X524"/>
  <c r="Y524"/>
  <c r="AA524"/>
  <c r="AB524"/>
  <c r="AD524"/>
  <c r="AE524"/>
  <c r="AG524"/>
  <c r="AH524"/>
  <c r="AJ524"/>
  <c r="AK524"/>
  <c r="AM524"/>
  <c r="S528"/>
  <c r="S527" s="1"/>
  <c r="AM528"/>
  <c r="AM661" s="1"/>
  <c r="AN661"/>
  <c r="I535"/>
  <c r="L535"/>
  <c r="M535"/>
  <c r="O535"/>
  <c r="P535"/>
  <c r="R535"/>
  <c r="S535"/>
  <c r="U535"/>
  <c r="V535"/>
  <c r="X535"/>
  <c r="Y535"/>
  <c r="AA535"/>
  <c r="AB535"/>
  <c r="AD535"/>
  <c r="AE535"/>
  <c r="AG535"/>
  <c r="AH535"/>
  <c r="AJ535"/>
  <c r="AK535"/>
  <c r="N537"/>
  <c r="Q537" s="1"/>
  <c r="T537" s="1"/>
  <c r="N538"/>
  <c r="Q538" s="1"/>
  <c r="T538" s="1"/>
  <c r="I540"/>
  <c r="I539" s="1"/>
  <c r="L540"/>
  <c r="L539" s="1"/>
  <c r="M540"/>
  <c r="M539" s="1"/>
  <c r="O540"/>
  <c r="O539" s="1"/>
  <c r="P540"/>
  <c r="P539" s="1"/>
  <c r="R540"/>
  <c r="R539" s="1"/>
  <c r="S540"/>
  <c r="S539" s="1"/>
  <c r="U540"/>
  <c r="U539" s="1"/>
  <c r="V540"/>
  <c r="V539" s="1"/>
  <c r="X540"/>
  <c r="X539" s="1"/>
  <c r="Y540"/>
  <c r="Y539" s="1"/>
  <c r="AA540"/>
  <c r="AA539" s="1"/>
  <c r="AB540"/>
  <c r="AB539" s="1"/>
  <c r="AD540"/>
  <c r="AD539" s="1"/>
  <c r="AE540"/>
  <c r="AE539" s="1"/>
  <c r="AG540"/>
  <c r="AG539" s="1"/>
  <c r="AH540"/>
  <c r="AH539" s="1"/>
  <c r="AJ540"/>
  <c r="AJ539" s="1"/>
  <c r="AK540"/>
  <c r="AK539" s="1"/>
  <c r="AM540"/>
  <c r="AM539" s="1"/>
  <c r="N547"/>
  <c r="Q547" s="1"/>
  <c r="T547" s="1"/>
  <c r="AM548"/>
  <c r="I552"/>
  <c r="I551" s="1"/>
  <c r="L552"/>
  <c r="L551" s="1"/>
  <c r="M552"/>
  <c r="M551" s="1"/>
  <c r="O552"/>
  <c r="O551" s="1"/>
  <c r="R552"/>
  <c r="R551" s="1"/>
  <c r="S552"/>
  <c r="S551" s="1"/>
  <c r="U552"/>
  <c r="U551" s="1"/>
  <c r="V552"/>
  <c r="V551" s="1"/>
  <c r="X552"/>
  <c r="X551" s="1"/>
  <c r="AA552"/>
  <c r="AA551" s="1"/>
  <c r="AB552"/>
  <c r="AB551" s="1"/>
  <c r="AD552"/>
  <c r="AD551" s="1"/>
  <c r="AE552"/>
  <c r="AE551" s="1"/>
  <c r="AG552"/>
  <c r="AG551" s="1"/>
  <c r="P552"/>
  <c r="P551" s="1"/>
  <c r="AH553"/>
  <c r="AH552" s="1"/>
  <c r="AH551" s="1"/>
  <c r="AJ553"/>
  <c r="AJ552" s="1"/>
  <c r="AJ551" s="1"/>
  <c r="AK553"/>
  <c r="W558"/>
  <c r="W559"/>
  <c r="Y559"/>
  <c r="Y558" s="1"/>
  <c r="N560"/>
  <c r="W560"/>
  <c r="Z560" s="1"/>
  <c r="AC560" s="1"/>
  <c r="L562"/>
  <c r="L561" s="1"/>
  <c r="M562"/>
  <c r="M561" s="1"/>
  <c r="O562"/>
  <c r="O561" s="1"/>
  <c r="P561"/>
  <c r="R561"/>
  <c r="S561"/>
  <c r="S557" s="1"/>
  <c r="U562"/>
  <c r="U561" s="1"/>
  <c r="V562"/>
  <c r="V561" s="1"/>
  <c r="X562"/>
  <c r="X561" s="1"/>
  <c r="Y561"/>
  <c r="AA562"/>
  <c r="AA561" s="1"/>
  <c r="AB562"/>
  <c r="AB561" s="1"/>
  <c r="AD561"/>
  <c r="AE562"/>
  <c r="AE561" s="1"/>
  <c r="AG562"/>
  <c r="AG561" s="1"/>
  <c r="AH562"/>
  <c r="AH561" s="1"/>
  <c r="AJ562"/>
  <c r="AJ561" s="1"/>
  <c r="AK562"/>
  <c r="AK561" s="1"/>
  <c r="AM561"/>
  <c r="AM557" s="1"/>
  <c r="N563"/>
  <c r="Q563" s="1"/>
  <c r="T563" s="1"/>
  <c r="I567"/>
  <c r="K567" s="1"/>
  <c r="L567"/>
  <c r="L566" s="1"/>
  <c r="M567"/>
  <c r="M566" s="1"/>
  <c r="O567"/>
  <c r="O566" s="1"/>
  <c r="P567"/>
  <c r="P566" s="1"/>
  <c r="R567"/>
  <c r="R566" s="1"/>
  <c r="S567"/>
  <c r="S566" s="1"/>
  <c r="U567"/>
  <c r="U566" s="1"/>
  <c r="V567"/>
  <c r="V566" s="1"/>
  <c r="X567"/>
  <c r="X566" s="1"/>
  <c r="Y567"/>
  <c r="Y566" s="1"/>
  <c r="AA567"/>
  <c r="AA566" s="1"/>
  <c r="AB567"/>
  <c r="AB566" s="1"/>
  <c r="AE567"/>
  <c r="AE566" s="1"/>
  <c r="AG567"/>
  <c r="AG566" s="1"/>
  <c r="AH567"/>
  <c r="AH566" s="1"/>
  <c r="AJ567"/>
  <c r="AJ566" s="1"/>
  <c r="AK567"/>
  <c r="AK566" s="1"/>
  <c r="I592"/>
  <c r="I591" s="1"/>
  <c r="L592"/>
  <c r="L591" s="1"/>
  <c r="M592"/>
  <c r="M591" s="1"/>
  <c r="O592"/>
  <c r="O591" s="1"/>
  <c r="O579" s="1"/>
  <c r="P592"/>
  <c r="P591" s="1"/>
  <c r="P579" s="1"/>
  <c r="R592"/>
  <c r="R591" s="1"/>
  <c r="R579" s="1"/>
  <c r="S592"/>
  <c r="S591" s="1"/>
  <c r="U592"/>
  <c r="U591" s="1"/>
  <c r="U579" s="1"/>
  <c r="V592"/>
  <c r="V591" s="1"/>
  <c r="V579" s="1"/>
  <c r="X592"/>
  <c r="X591" s="1"/>
  <c r="X579" s="1"/>
  <c r="Y592"/>
  <c r="Y591" s="1"/>
  <c r="Y579" s="1"/>
  <c r="AA592"/>
  <c r="AA591" s="1"/>
  <c r="AA579" s="1"/>
  <c r="AB592"/>
  <c r="AB591" s="1"/>
  <c r="AB579" s="1"/>
  <c r="AD592"/>
  <c r="AD591" s="1"/>
  <c r="AE592"/>
  <c r="AE591" s="1"/>
  <c r="AG592"/>
  <c r="AG591" s="1"/>
  <c r="AG579" s="1"/>
  <c r="AH592"/>
  <c r="AH591" s="1"/>
  <c r="AH579" s="1"/>
  <c r="AJ592"/>
  <c r="AJ591" s="1"/>
  <c r="AJ579" s="1"/>
  <c r="AK592"/>
  <c r="AK591" s="1"/>
  <c r="AK579" s="1"/>
  <c r="AM591"/>
  <c r="AM579" s="1"/>
  <c r="I596"/>
  <c r="I595" s="1"/>
  <c r="I594" s="1"/>
  <c r="L596"/>
  <c r="L595" s="1"/>
  <c r="L594" s="1"/>
  <c r="M596"/>
  <c r="M595" s="1"/>
  <c r="O596"/>
  <c r="O595" s="1"/>
  <c r="O594" s="1"/>
  <c r="P596"/>
  <c r="P595" s="1"/>
  <c r="P594" s="1"/>
  <c r="R596"/>
  <c r="R595" s="1"/>
  <c r="R594" s="1"/>
  <c r="S596"/>
  <c r="S595" s="1"/>
  <c r="S594" s="1"/>
  <c r="S649" s="1"/>
  <c r="U596"/>
  <c r="U595" s="1"/>
  <c r="U594" s="1"/>
  <c r="U649" s="1"/>
  <c r="V596"/>
  <c r="V595" s="1"/>
  <c r="V594" s="1"/>
  <c r="V649" s="1"/>
  <c r="X596"/>
  <c r="X595" s="1"/>
  <c r="X594" s="1"/>
  <c r="X649" s="1"/>
  <c r="Y596"/>
  <c r="Y595" s="1"/>
  <c r="Y594" s="1"/>
  <c r="Y649" s="1"/>
  <c r="AA596"/>
  <c r="AA595" s="1"/>
  <c r="AA594" s="1"/>
  <c r="AA649" s="1"/>
  <c r="AB596"/>
  <c r="AB595" s="1"/>
  <c r="AB594" s="1"/>
  <c r="AB649" s="1"/>
  <c r="AD596"/>
  <c r="AD595" s="1"/>
  <c r="AD594" s="1"/>
  <c r="AD649" s="1"/>
  <c r="AE596"/>
  <c r="AE595" s="1"/>
  <c r="AE594" s="1"/>
  <c r="AE649" s="1"/>
  <c r="AG596"/>
  <c r="AG595" s="1"/>
  <c r="AG594" s="1"/>
  <c r="AG649" s="1"/>
  <c r="AH596"/>
  <c r="AH595" s="1"/>
  <c r="AH594" s="1"/>
  <c r="AH649" s="1"/>
  <c r="AJ596"/>
  <c r="AJ595" s="1"/>
  <c r="AJ594" s="1"/>
  <c r="AK596"/>
  <c r="AK595" s="1"/>
  <c r="AK594" s="1"/>
  <c r="AK649" s="1"/>
  <c r="I602"/>
  <c r="L602"/>
  <c r="L601" s="1"/>
  <c r="L600" s="1"/>
  <c r="M602"/>
  <c r="M601" s="1"/>
  <c r="O602"/>
  <c r="P602"/>
  <c r="P601" s="1"/>
  <c r="P600" s="1"/>
  <c r="R602"/>
  <c r="R601" s="1"/>
  <c r="R600" s="1"/>
  <c r="S602"/>
  <c r="S601" s="1"/>
  <c r="S600" s="1"/>
  <c r="U602"/>
  <c r="U601" s="1"/>
  <c r="U600" s="1"/>
  <c r="V602"/>
  <c r="V601" s="1"/>
  <c r="V600" s="1"/>
  <c r="X602"/>
  <c r="X601" s="1"/>
  <c r="X600" s="1"/>
  <c r="Y602"/>
  <c r="Y600" s="1"/>
  <c r="AA602"/>
  <c r="AB602"/>
  <c r="AB601" s="1"/>
  <c r="AB600" s="1"/>
  <c r="AD602"/>
  <c r="AD601" s="1"/>
  <c r="AD600" s="1"/>
  <c r="AE602"/>
  <c r="AE600" s="1"/>
  <c r="AG602"/>
  <c r="AG601" s="1"/>
  <c r="AG600" s="1"/>
  <c r="AH602"/>
  <c r="AH601" s="1"/>
  <c r="AH600" s="1"/>
  <c r="AJ602"/>
  <c r="AK602"/>
  <c r="AK601" s="1"/>
  <c r="AM602"/>
  <c r="AM600" s="1"/>
  <c r="N605"/>
  <c r="W605"/>
  <c r="Z605" s="1"/>
  <c r="AC605" s="1"/>
  <c r="O607"/>
  <c r="O606" s="1"/>
  <c r="AJ607"/>
  <c r="N609"/>
  <c r="Q609" s="1"/>
  <c r="P612"/>
  <c r="P611" s="1"/>
  <c r="P664" s="1"/>
  <c r="S613"/>
  <c r="AD613"/>
  <c r="AD612" s="1"/>
  <c r="AD611" s="1"/>
  <c r="AD664" s="1"/>
  <c r="AM611"/>
  <c r="Q616"/>
  <c r="T616" s="1"/>
  <c r="Q617"/>
  <c r="T617" s="1"/>
  <c r="I624"/>
  <c r="I623" s="1"/>
  <c r="I622" s="1"/>
  <c r="I621" s="1"/>
  <c r="I620" s="1"/>
  <c r="L624"/>
  <c r="L623" s="1"/>
  <c r="L622" s="1"/>
  <c r="L621" s="1"/>
  <c r="L620" s="1"/>
  <c r="M624"/>
  <c r="M623" s="1"/>
  <c r="O624"/>
  <c r="O623" s="1"/>
  <c r="O622" s="1"/>
  <c r="O621" s="1"/>
  <c r="O620" s="1"/>
  <c r="P624"/>
  <c r="P623" s="1"/>
  <c r="P622" s="1"/>
  <c r="R624"/>
  <c r="R623" s="1"/>
  <c r="R622" s="1"/>
  <c r="R621" s="1"/>
  <c r="R620" s="1"/>
  <c r="S624"/>
  <c r="S623" s="1"/>
  <c r="S622" s="1"/>
  <c r="S621" s="1"/>
  <c r="S620" s="1"/>
  <c r="U624"/>
  <c r="U623" s="1"/>
  <c r="U622" s="1"/>
  <c r="U621" s="1"/>
  <c r="U620" s="1"/>
  <c r="V624"/>
  <c r="V623" s="1"/>
  <c r="V622" s="1"/>
  <c r="V621" s="1"/>
  <c r="V620" s="1"/>
  <c r="X624"/>
  <c r="X623" s="1"/>
  <c r="X622" s="1"/>
  <c r="X621" s="1"/>
  <c r="X620" s="1"/>
  <c r="Y624"/>
  <c r="Y623" s="1"/>
  <c r="Y622" s="1"/>
  <c r="Y621" s="1"/>
  <c r="Y620" s="1"/>
  <c r="AA624"/>
  <c r="AA623" s="1"/>
  <c r="AA622" s="1"/>
  <c r="AB624"/>
  <c r="AB623" s="1"/>
  <c r="AB622" s="1"/>
  <c r="AB621" s="1"/>
  <c r="AB620" s="1"/>
  <c r="AD624"/>
  <c r="AD623" s="1"/>
  <c r="AD622" s="1"/>
  <c r="AD621" s="1"/>
  <c r="AD620" s="1"/>
  <c r="AE624"/>
  <c r="AG624"/>
  <c r="AG623" s="1"/>
  <c r="AG622" s="1"/>
  <c r="AG621" s="1"/>
  <c r="AG620" s="1"/>
  <c r="AH624"/>
  <c r="AH623" s="1"/>
  <c r="AH622" s="1"/>
  <c r="AJ624"/>
  <c r="AJ623" s="1"/>
  <c r="AJ622" s="1"/>
  <c r="AJ621" s="1"/>
  <c r="AJ620" s="1"/>
  <c r="AK624"/>
  <c r="AK623" s="1"/>
  <c r="AK622" s="1"/>
  <c r="M628"/>
  <c r="AM628"/>
  <c r="N643"/>
  <c r="Q643" s="1"/>
  <c r="T643" s="1"/>
  <c r="W643" s="1"/>
  <c r="Z643" s="1"/>
  <c r="AC643" s="1"/>
  <c r="AF643" s="1"/>
  <c r="R644"/>
  <c r="I664"/>
  <c r="L664"/>
  <c r="M664"/>
  <c r="O664"/>
  <c r="R664"/>
  <c r="U664"/>
  <c r="V664"/>
  <c r="X664"/>
  <c r="AA664"/>
  <c r="AB664"/>
  <c r="AG664"/>
  <c r="AH664"/>
  <c r="AJ664"/>
  <c r="AK664"/>
  <c r="Q666"/>
  <c r="AR297"/>
  <c r="I347"/>
  <c r="AM624"/>
  <c r="AM623" s="1"/>
  <c r="AE219"/>
  <c r="AE218" s="1"/>
  <c r="L95"/>
  <c r="O205"/>
  <c r="AQ328"/>
  <c r="AQ327"/>
  <c r="N332"/>
  <c r="Q332" s="1"/>
  <c r="T332" s="1"/>
  <c r="AQ297"/>
  <c r="N430"/>
  <c r="Q430" s="1"/>
  <c r="T430" s="1"/>
  <c r="P527"/>
  <c r="AH202"/>
  <c r="AH201" s="1"/>
  <c r="N17"/>
  <c r="Q17" s="1"/>
  <c r="T17" s="1"/>
  <c r="AH641"/>
  <c r="H300"/>
  <c r="H124"/>
  <c r="F120"/>
  <c r="H257"/>
  <c r="N15"/>
  <c r="Q15" s="1"/>
  <c r="T15" s="1"/>
  <c r="F277"/>
  <c r="H277" s="1"/>
  <c r="K277" s="1"/>
  <c r="N327"/>
  <c r="Q327" s="1"/>
  <c r="T327" s="1"/>
  <c r="Y138"/>
  <c r="H313"/>
  <c r="K313" s="1"/>
  <c r="AE527"/>
  <c r="N227"/>
  <c r="Q227" s="1"/>
  <c r="T227" s="1"/>
  <c r="L226"/>
  <c r="X249"/>
  <c r="R657"/>
  <c r="O657"/>
  <c r="AG110"/>
  <c r="F64"/>
  <c r="AM664" l="1"/>
  <c r="AN611"/>
  <c r="AN664" s="1"/>
  <c r="AM61"/>
  <c r="AM633"/>
  <c r="AM477"/>
  <c r="AE381"/>
  <c r="AM219"/>
  <c r="AD249"/>
  <c r="AD186"/>
  <c r="AF210"/>
  <c r="AI210" s="1"/>
  <c r="AL210" s="1"/>
  <c r="AF349"/>
  <c r="AI349" s="1"/>
  <c r="AL349" s="1"/>
  <c r="AF292"/>
  <c r="AI292" s="1"/>
  <c r="AL292" s="1"/>
  <c r="AF343"/>
  <c r="AI343" s="1"/>
  <c r="AL343" s="1"/>
  <c r="AF445"/>
  <c r="AI445" s="1"/>
  <c r="AL445" s="1"/>
  <c r="AF294"/>
  <c r="AI294" s="1"/>
  <c r="AL294" s="1"/>
  <c r="AF158"/>
  <c r="AI158" s="1"/>
  <c r="AL158" s="1"/>
  <c r="AE150"/>
  <c r="AE648" s="1"/>
  <c r="AF605"/>
  <c r="AI605" s="1"/>
  <c r="AL605" s="1"/>
  <c r="AF560"/>
  <c r="AI560" s="1"/>
  <c r="AL560" s="1"/>
  <c r="AH497"/>
  <c r="S493"/>
  <c r="S655" s="1"/>
  <c r="AE325"/>
  <c r="AE324" s="1"/>
  <c r="AE67"/>
  <c r="AE639" s="1"/>
  <c r="AF443"/>
  <c r="AI443" s="1"/>
  <c r="AL443" s="1"/>
  <c r="AD150"/>
  <c r="AF485"/>
  <c r="AI485" s="1"/>
  <c r="AL485" s="1"/>
  <c r="AE497"/>
  <c r="AE231"/>
  <c r="AE230" s="1"/>
  <c r="AE623"/>
  <c r="AD645"/>
  <c r="AD646"/>
  <c r="AD325"/>
  <c r="AE422"/>
  <c r="AA186"/>
  <c r="AA650" s="1"/>
  <c r="P533"/>
  <c r="Y251"/>
  <c r="Y250" s="1"/>
  <c r="Y249" s="1"/>
  <c r="Y150"/>
  <c r="V150"/>
  <c r="X354"/>
  <c r="X353"/>
  <c r="Y381"/>
  <c r="Y612"/>
  <c r="Y611" s="1"/>
  <c r="Y664" s="1"/>
  <c r="T609"/>
  <c r="W609" s="1"/>
  <c r="Z609" s="1"/>
  <c r="AC609" s="1"/>
  <c r="AF609" s="1"/>
  <c r="AI609" s="1"/>
  <c r="AL609" s="1"/>
  <c r="U250"/>
  <c r="U249" s="1"/>
  <c r="T302"/>
  <c r="W302" s="1"/>
  <c r="Z302" s="1"/>
  <c r="AC302" s="1"/>
  <c r="AF302" s="1"/>
  <c r="T304"/>
  <c r="W304" s="1"/>
  <c r="Z304" s="1"/>
  <c r="AC304" s="1"/>
  <c r="AF304" s="1"/>
  <c r="U463"/>
  <c r="U462" s="1"/>
  <c r="R287"/>
  <c r="V186"/>
  <c r="X186"/>
  <c r="T212"/>
  <c r="W212" s="1"/>
  <c r="Z212" s="1"/>
  <c r="AC212" s="1"/>
  <c r="AF212" s="1"/>
  <c r="AI212" s="1"/>
  <c r="AL212" s="1"/>
  <c r="T442"/>
  <c r="W442" s="1"/>
  <c r="T301"/>
  <c r="W301" s="1"/>
  <c r="Z301" s="1"/>
  <c r="AC301" s="1"/>
  <c r="AF301" s="1"/>
  <c r="T296"/>
  <c r="W296" s="1"/>
  <c r="Z296" s="1"/>
  <c r="AC296" s="1"/>
  <c r="T303"/>
  <c r="W303" s="1"/>
  <c r="Z303" s="1"/>
  <c r="AC303" s="1"/>
  <c r="AF303" s="1"/>
  <c r="V463"/>
  <c r="V462" s="1"/>
  <c r="U381"/>
  <c r="S324"/>
  <c r="S250"/>
  <c r="V324"/>
  <c r="V323" s="1"/>
  <c r="V422"/>
  <c r="U186"/>
  <c r="U650" s="1"/>
  <c r="U534"/>
  <c r="U533" s="1"/>
  <c r="R325"/>
  <c r="R324" s="1"/>
  <c r="R186"/>
  <c r="S186"/>
  <c r="O186"/>
  <c r="L186"/>
  <c r="P287"/>
  <c r="W227"/>
  <c r="Z227" s="1"/>
  <c r="AC227" s="1"/>
  <c r="W17"/>
  <c r="Z17" s="1"/>
  <c r="AC17" s="1"/>
  <c r="AF17" s="1"/>
  <c r="AI17" s="1"/>
  <c r="AL17" s="1"/>
  <c r="W617"/>
  <c r="Z617" s="1"/>
  <c r="AC617" s="1"/>
  <c r="AF617" s="1"/>
  <c r="AI617" s="1"/>
  <c r="AL617" s="1"/>
  <c r="W563"/>
  <c r="Z563" s="1"/>
  <c r="AC563" s="1"/>
  <c r="W547"/>
  <c r="Z547" s="1"/>
  <c r="AC547" s="1"/>
  <c r="W538"/>
  <c r="Z538" s="1"/>
  <c r="AC538" s="1"/>
  <c r="W505"/>
  <c r="Z505" s="1"/>
  <c r="AC505" s="1"/>
  <c r="W468"/>
  <c r="Z468" s="1"/>
  <c r="AC468" s="1"/>
  <c r="W448"/>
  <c r="W408"/>
  <c r="Z408" s="1"/>
  <c r="AC408" s="1"/>
  <c r="W391"/>
  <c r="Z391" s="1"/>
  <c r="AC391" s="1"/>
  <c r="AM277"/>
  <c r="AM641"/>
  <c r="W229"/>
  <c r="Z229" s="1"/>
  <c r="AC229" s="1"/>
  <c r="W98"/>
  <c r="Z98" s="1"/>
  <c r="AC98" s="1"/>
  <c r="W76"/>
  <c r="Z76" s="1"/>
  <c r="AC76" s="1"/>
  <c r="W361"/>
  <c r="Z361" s="1"/>
  <c r="AC361" s="1"/>
  <c r="W190"/>
  <c r="Z190" s="1"/>
  <c r="AC190" s="1"/>
  <c r="W299"/>
  <c r="Z299" s="1"/>
  <c r="AC299" s="1"/>
  <c r="W383"/>
  <c r="Z383" s="1"/>
  <c r="AC383" s="1"/>
  <c r="M533"/>
  <c r="AJ497"/>
  <c r="M422"/>
  <c r="R422"/>
  <c r="R421" s="1"/>
  <c r="P186"/>
  <c r="M186"/>
  <c r="AM150"/>
  <c r="AM648" s="1"/>
  <c r="W15"/>
  <c r="Z15" s="1"/>
  <c r="AC15" s="1"/>
  <c r="AF15" s="1"/>
  <c r="AI15" s="1"/>
  <c r="AL15" s="1"/>
  <c r="W430"/>
  <c r="Z430" s="1"/>
  <c r="AC430" s="1"/>
  <c r="W332"/>
  <c r="Z332" s="1"/>
  <c r="AC332" s="1"/>
  <c r="W616"/>
  <c r="Z616" s="1"/>
  <c r="AC616" s="1"/>
  <c r="AF616" s="1"/>
  <c r="AI616" s="1"/>
  <c r="AL616" s="1"/>
  <c r="M594"/>
  <c r="M649" s="1"/>
  <c r="W537"/>
  <c r="Z537" s="1"/>
  <c r="AC537" s="1"/>
  <c r="W515"/>
  <c r="Z515" s="1"/>
  <c r="AC515" s="1"/>
  <c r="W449"/>
  <c r="W387"/>
  <c r="Z387" s="1"/>
  <c r="AC387" s="1"/>
  <c r="AN641"/>
  <c r="W254"/>
  <c r="Z254" s="1"/>
  <c r="AC254" s="1"/>
  <c r="W228"/>
  <c r="Z228" s="1"/>
  <c r="AC228" s="1"/>
  <c r="W224"/>
  <c r="Z224" s="1"/>
  <c r="AC224" s="1"/>
  <c r="W89"/>
  <c r="Z89" s="1"/>
  <c r="AC89" s="1"/>
  <c r="W298"/>
  <c r="Z298" s="1"/>
  <c r="AC298" s="1"/>
  <c r="W384"/>
  <c r="Z384" s="1"/>
  <c r="AC384" s="1"/>
  <c r="P422"/>
  <c r="P421" s="1"/>
  <c r="P653" s="1"/>
  <c r="S273"/>
  <c r="S644"/>
  <c r="S612"/>
  <c r="K300"/>
  <c r="N300" s="1"/>
  <c r="Q300" s="1"/>
  <c r="T300" s="1"/>
  <c r="W300" s="1"/>
  <c r="K257"/>
  <c r="N257" s="1"/>
  <c r="Q257" s="1"/>
  <c r="T257" s="1"/>
  <c r="K124"/>
  <c r="N124" s="1"/>
  <c r="Q124" s="1"/>
  <c r="T124" s="1"/>
  <c r="K625"/>
  <c r="N625" s="1"/>
  <c r="Q625" s="1"/>
  <c r="T625" s="1"/>
  <c r="K84"/>
  <c r="N84" s="1"/>
  <c r="Q84" s="1"/>
  <c r="T84" s="1"/>
  <c r="K20"/>
  <c r="N20" s="1"/>
  <c r="Q20" s="1"/>
  <c r="T20" s="1"/>
  <c r="K69"/>
  <c r="N69" s="1"/>
  <c r="Q69" s="1"/>
  <c r="T69" s="1"/>
  <c r="K71"/>
  <c r="N71" s="1"/>
  <c r="Q71" s="1"/>
  <c r="T71" s="1"/>
  <c r="K73"/>
  <c r="N73" s="1"/>
  <c r="Q73" s="1"/>
  <c r="T73" s="1"/>
  <c r="K75"/>
  <c r="N75" s="1"/>
  <c r="Q75" s="1"/>
  <c r="T75" s="1"/>
  <c r="K77"/>
  <c r="N77" s="1"/>
  <c r="Q77" s="1"/>
  <c r="T77" s="1"/>
  <c r="K79"/>
  <c r="N79" s="1"/>
  <c r="Q79" s="1"/>
  <c r="T79" s="1"/>
  <c r="K82"/>
  <c r="N82" s="1"/>
  <c r="Q82" s="1"/>
  <c r="T82" s="1"/>
  <c r="K86"/>
  <c r="N86" s="1"/>
  <c r="Q86" s="1"/>
  <c r="T86" s="1"/>
  <c r="K88"/>
  <c r="N88" s="1"/>
  <c r="Q88" s="1"/>
  <c r="T88" s="1"/>
  <c r="K91"/>
  <c r="N91" s="1"/>
  <c r="Q91" s="1"/>
  <c r="T91" s="1"/>
  <c r="K97"/>
  <c r="N97" s="1"/>
  <c r="Q97" s="1"/>
  <c r="T97" s="1"/>
  <c r="K100"/>
  <c r="N100" s="1"/>
  <c r="Q100" s="1"/>
  <c r="T100" s="1"/>
  <c r="K118"/>
  <c r="N118" s="1"/>
  <c r="Q118" s="1"/>
  <c r="T118" s="1"/>
  <c r="K122"/>
  <c r="N122" s="1"/>
  <c r="Q122" s="1"/>
  <c r="T122" s="1"/>
  <c r="K125"/>
  <c r="N125" s="1"/>
  <c r="Q125" s="1"/>
  <c r="T125" s="1"/>
  <c r="K132"/>
  <c r="N132" s="1"/>
  <c r="Q132" s="1"/>
  <c r="T132" s="1"/>
  <c r="K141"/>
  <c r="N141" s="1"/>
  <c r="Q141" s="1"/>
  <c r="T141" s="1"/>
  <c r="K144"/>
  <c r="N144" s="1"/>
  <c r="Q144" s="1"/>
  <c r="T144" s="1"/>
  <c r="K147"/>
  <c r="N147" s="1"/>
  <c r="Q147" s="1"/>
  <c r="T147" s="1"/>
  <c r="K154"/>
  <c r="N154" s="1"/>
  <c r="Q154" s="1"/>
  <c r="T154" s="1"/>
  <c r="K188"/>
  <c r="N188" s="1"/>
  <c r="Q188" s="1"/>
  <c r="T188" s="1"/>
  <c r="K191"/>
  <c r="N191" s="1"/>
  <c r="Q191" s="1"/>
  <c r="T191" s="1"/>
  <c r="K207"/>
  <c r="N207" s="1"/>
  <c r="Q207" s="1"/>
  <c r="T207" s="1"/>
  <c r="K209"/>
  <c r="N209" s="1"/>
  <c r="Q209" s="1"/>
  <c r="T209" s="1"/>
  <c r="K217"/>
  <c r="N217" s="1"/>
  <c r="Q217" s="1"/>
  <c r="T217" s="1"/>
  <c r="K222"/>
  <c r="N222" s="1"/>
  <c r="Q222" s="1"/>
  <c r="T222" s="1"/>
  <c r="H660"/>
  <c r="K225"/>
  <c r="K660" s="1"/>
  <c r="H662"/>
  <c r="K233"/>
  <c r="N233" s="1"/>
  <c r="Q233" s="1"/>
  <c r="T233" s="1"/>
  <c r="K235"/>
  <c r="N235" s="1"/>
  <c r="Q235" s="1"/>
  <c r="T235" s="1"/>
  <c r="K239"/>
  <c r="N239" s="1"/>
  <c r="K246"/>
  <c r="N246" s="1"/>
  <c r="Q246" s="1"/>
  <c r="T246" s="1"/>
  <c r="K253"/>
  <c r="N253" s="1"/>
  <c r="Q253" s="1"/>
  <c r="T253" s="1"/>
  <c r="K258"/>
  <c r="N258" s="1"/>
  <c r="Q258" s="1"/>
  <c r="T258" s="1"/>
  <c r="K260"/>
  <c r="N260" s="1"/>
  <c r="Q260" s="1"/>
  <c r="T260" s="1"/>
  <c r="K264"/>
  <c r="N264" s="1"/>
  <c r="Q264" s="1"/>
  <c r="T264" s="1"/>
  <c r="K268"/>
  <c r="N268" s="1"/>
  <c r="Q268" s="1"/>
  <c r="T268" s="1"/>
  <c r="K275"/>
  <c r="N275" s="1"/>
  <c r="Q275" s="1"/>
  <c r="T275" s="1"/>
  <c r="K279"/>
  <c r="N279" s="1"/>
  <c r="Q279" s="1"/>
  <c r="T279" s="1"/>
  <c r="K281"/>
  <c r="N281" s="1"/>
  <c r="Q281" s="1"/>
  <c r="T281" s="1"/>
  <c r="K283"/>
  <c r="N283" s="1"/>
  <c r="Q283" s="1"/>
  <c r="T283" s="1"/>
  <c r="K289"/>
  <c r="N289" s="1"/>
  <c r="Q289" s="1"/>
  <c r="T289" s="1"/>
  <c r="K314"/>
  <c r="N314" s="1"/>
  <c r="Q314" s="1"/>
  <c r="T314" s="1"/>
  <c r="K331"/>
  <c r="N331" s="1"/>
  <c r="Q331" s="1"/>
  <c r="T331" s="1"/>
  <c r="K333"/>
  <c r="N333" s="1"/>
  <c r="Q333" s="1"/>
  <c r="T333" s="1"/>
  <c r="K337"/>
  <c r="N337" s="1"/>
  <c r="Q337" s="1"/>
  <c r="T337" s="1"/>
  <c r="K340"/>
  <c r="N340" s="1"/>
  <c r="Q340" s="1"/>
  <c r="T340" s="1"/>
  <c r="K348"/>
  <c r="N348" s="1"/>
  <c r="Q348" s="1"/>
  <c r="T348" s="1"/>
  <c r="K350"/>
  <c r="N350" s="1"/>
  <c r="Q350" s="1"/>
  <c r="T350" s="1"/>
  <c r="W350" s="1"/>
  <c r="K356"/>
  <c r="N356" s="1"/>
  <c r="Q356" s="1"/>
  <c r="T356" s="1"/>
  <c r="K358"/>
  <c r="N358" s="1"/>
  <c r="Q358" s="1"/>
  <c r="T358" s="1"/>
  <c r="K360"/>
  <c r="N360" s="1"/>
  <c r="Q360" s="1"/>
  <c r="T360" s="1"/>
  <c r="K364"/>
  <c r="N364" s="1"/>
  <c r="Q364" s="1"/>
  <c r="T364" s="1"/>
  <c r="K366"/>
  <c r="N366" s="1"/>
  <c r="Q366" s="1"/>
  <c r="T366" s="1"/>
  <c r="K389"/>
  <c r="N389" s="1"/>
  <c r="Q389" s="1"/>
  <c r="T389" s="1"/>
  <c r="K398"/>
  <c r="N398" s="1"/>
  <c r="Q398" s="1"/>
  <c r="T398" s="1"/>
  <c r="K402"/>
  <c r="N402" s="1"/>
  <c r="Q402" s="1"/>
  <c r="T402" s="1"/>
  <c r="K406"/>
  <c r="N406" s="1"/>
  <c r="Q406" s="1"/>
  <c r="T406" s="1"/>
  <c r="K420"/>
  <c r="N420" s="1"/>
  <c r="Q420" s="1"/>
  <c r="T420" s="1"/>
  <c r="W420" s="1"/>
  <c r="Z420" s="1"/>
  <c r="AC420" s="1"/>
  <c r="AF420" s="1"/>
  <c r="K425"/>
  <c r="N425" s="1"/>
  <c r="Q425" s="1"/>
  <c r="T425" s="1"/>
  <c r="K436"/>
  <c r="N436" s="1"/>
  <c r="Q436" s="1"/>
  <c r="T436" s="1"/>
  <c r="K438"/>
  <c r="N438" s="1"/>
  <c r="Q438" s="1"/>
  <c r="T438" s="1"/>
  <c r="K465"/>
  <c r="N465" s="1"/>
  <c r="Q465" s="1"/>
  <c r="T465" s="1"/>
  <c r="K467"/>
  <c r="N467" s="1"/>
  <c r="Q467" s="1"/>
  <c r="T467" s="1"/>
  <c r="K469"/>
  <c r="N469" s="1"/>
  <c r="Q469" s="1"/>
  <c r="T469" s="1"/>
  <c r="K472"/>
  <c r="N472" s="1"/>
  <c r="Q472" s="1"/>
  <c r="T472" s="1"/>
  <c r="K475"/>
  <c r="N475" s="1"/>
  <c r="Q475" s="1"/>
  <c r="T475" s="1"/>
  <c r="K480"/>
  <c r="N480" s="1"/>
  <c r="Q480" s="1"/>
  <c r="T480" s="1"/>
  <c r="K483"/>
  <c r="N483" s="1"/>
  <c r="Q483" s="1"/>
  <c r="T483" s="1"/>
  <c r="K487"/>
  <c r="N487" s="1"/>
  <c r="Q487" s="1"/>
  <c r="T487" s="1"/>
  <c r="K489"/>
  <c r="N489" s="1"/>
  <c r="Q489" s="1"/>
  <c r="T489" s="1"/>
  <c r="K495"/>
  <c r="N495" s="1"/>
  <c r="Q495" s="1"/>
  <c r="T495" s="1"/>
  <c r="K500"/>
  <c r="N500" s="1"/>
  <c r="Q500" s="1"/>
  <c r="T500" s="1"/>
  <c r="K503"/>
  <c r="N503" s="1"/>
  <c r="Q503" s="1"/>
  <c r="T503" s="1"/>
  <c r="K512"/>
  <c r="N512" s="1"/>
  <c r="Q512" s="1"/>
  <c r="T512" s="1"/>
  <c r="K521"/>
  <c r="N521" s="1"/>
  <c r="Q521" s="1"/>
  <c r="T521" s="1"/>
  <c r="H529"/>
  <c r="K529" s="1"/>
  <c r="K530"/>
  <c r="K541"/>
  <c r="N541" s="1"/>
  <c r="Q541" s="1"/>
  <c r="T541" s="1"/>
  <c r="K549"/>
  <c r="N549" s="1"/>
  <c r="Q549" s="1"/>
  <c r="T549" s="1"/>
  <c r="K554"/>
  <c r="N554" s="1"/>
  <c r="Q554" s="1"/>
  <c r="K559"/>
  <c r="N559" s="1"/>
  <c r="K565"/>
  <c r="N565" s="1"/>
  <c r="Q565" s="1"/>
  <c r="T565" s="1"/>
  <c r="K593"/>
  <c r="N593" s="1"/>
  <c r="Q593" s="1"/>
  <c r="T593" s="1"/>
  <c r="K615"/>
  <c r="N615" s="1"/>
  <c r="Q615" s="1"/>
  <c r="T615" s="1"/>
  <c r="K627"/>
  <c r="N627" s="1"/>
  <c r="Q627" s="1"/>
  <c r="T627" s="1"/>
  <c r="K525"/>
  <c r="N525" s="1"/>
  <c r="Q525" s="1"/>
  <c r="T525" s="1"/>
  <c r="I186"/>
  <c r="K16"/>
  <c r="N16" s="1"/>
  <c r="Q16" s="1"/>
  <c r="T16" s="1"/>
  <c r="K129"/>
  <c r="N129" s="1"/>
  <c r="Q129" s="1"/>
  <c r="T129" s="1"/>
  <c r="K326"/>
  <c r="N326" s="1"/>
  <c r="Q326" s="1"/>
  <c r="T326" s="1"/>
  <c r="K334"/>
  <c r="N334" s="1"/>
  <c r="K464"/>
  <c r="N464" s="1"/>
  <c r="Q464" s="1"/>
  <c r="T464" s="1"/>
  <c r="K61"/>
  <c r="N61" s="1"/>
  <c r="K102"/>
  <c r="N102" s="1"/>
  <c r="Q102" s="1"/>
  <c r="T102" s="1"/>
  <c r="K112"/>
  <c r="N112" s="1"/>
  <c r="K205"/>
  <c r="K237"/>
  <c r="K262"/>
  <c r="N262" s="1"/>
  <c r="Q262" s="1"/>
  <c r="T262" s="1"/>
  <c r="K266"/>
  <c r="K354"/>
  <c r="K362"/>
  <c r="N362" s="1"/>
  <c r="Q362" s="1"/>
  <c r="T362" s="1"/>
  <c r="K404"/>
  <c r="N404" s="1"/>
  <c r="Q404" s="1"/>
  <c r="T404" s="1"/>
  <c r="K431"/>
  <c r="N431" s="1"/>
  <c r="Q431" s="1"/>
  <c r="T431" s="1"/>
  <c r="K274"/>
  <c r="K474"/>
  <c r="N474" s="1"/>
  <c r="Q474" s="1"/>
  <c r="T474" s="1"/>
  <c r="K68"/>
  <c r="N68" s="1"/>
  <c r="Q68" s="1"/>
  <c r="T68" s="1"/>
  <c r="K96"/>
  <c r="K478"/>
  <c r="N478" s="1"/>
  <c r="Q478" s="1"/>
  <c r="T478" s="1"/>
  <c r="K204"/>
  <c r="N204" s="1"/>
  <c r="Q204" s="1"/>
  <c r="T204" s="1"/>
  <c r="K78"/>
  <c r="N78" s="1"/>
  <c r="Q78" s="1"/>
  <c r="T78" s="1"/>
  <c r="K81"/>
  <c r="N81" s="1"/>
  <c r="Q81" s="1"/>
  <c r="T81" s="1"/>
  <c r="K85"/>
  <c r="N85" s="1"/>
  <c r="Q85" s="1"/>
  <c r="T85" s="1"/>
  <c r="K92"/>
  <c r="N92" s="1"/>
  <c r="Q92" s="1"/>
  <c r="T92" s="1"/>
  <c r="K103"/>
  <c r="N103" s="1"/>
  <c r="Q103" s="1"/>
  <c r="T103" s="1"/>
  <c r="K113"/>
  <c r="N113" s="1"/>
  <c r="Q113" s="1"/>
  <c r="T113" s="1"/>
  <c r="K119"/>
  <c r="N119" s="1"/>
  <c r="Q119" s="1"/>
  <c r="T119" s="1"/>
  <c r="K123"/>
  <c r="N123" s="1"/>
  <c r="Q123" s="1"/>
  <c r="T123" s="1"/>
  <c r="K131"/>
  <c r="N131" s="1"/>
  <c r="Q131" s="1"/>
  <c r="T131" s="1"/>
  <c r="K140"/>
  <c r="N140" s="1"/>
  <c r="Q140" s="1"/>
  <c r="K142"/>
  <c r="N142" s="1"/>
  <c r="Q142" s="1"/>
  <c r="T142" s="1"/>
  <c r="K152"/>
  <c r="N152" s="1"/>
  <c r="Q152" s="1"/>
  <c r="T152" s="1"/>
  <c r="K161"/>
  <c r="N161" s="1"/>
  <c r="Q161" s="1"/>
  <c r="T161" s="1"/>
  <c r="K193"/>
  <c r="N193" s="1"/>
  <c r="Q193" s="1"/>
  <c r="T193" s="1"/>
  <c r="K206"/>
  <c r="N206" s="1"/>
  <c r="Q206" s="1"/>
  <c r="T206" s="1"/>
  <c r="K208"/>
  <c r="N208" s="1"/>
  <c r="Q208" s="1"/>
  <c r="T208" s="1"/>
  <c r="K236"/>
  <c r="N236" s="1"/>
  <c r="Q236" s="1"/>
  <c r="T236" s="1"/>
  <c r="K238"/>
  <c r="N238" s="1"/>
  <c r="Q238" s="1"/>
  <c r="T238" s="1"/>
  <c r="K252"/>
  <c r="N252" s="1"/>
  <c r="Q252" s="1"/>
  <c r="T252" s="1"/>
  <c r="K265"/>
  <c r="N265" s="1"/>
  <c r="Q265" s="1"/>
  <c r="T265" s="1"/>
  <c r="K267"/>
  <c r="N267" s="1"/>
  <c r="Q267" s="1"/>
  <c r="T267" s="1"/>
  <c r="K276"/>
  <c r="N276" s="1"/>
  <c r="Q276" s="1"/>
  <c r="T276" s="1"/>
  <c r="K280"/>
  <c r="N280" s="1"/>
  <c r="Q280" s="1"/>
  <c r="T280" s="1"/>
  <c r="K282"/>
  <c r="N282" s="1"/>
  <c r="Q282" s="1"/>
  <c r="T282" s="1"/>
  <c r="K284"/>
  <c r="N284" s="1"/>
  <c r="Q284" s="1"/>
  <c r="T284" s="1"/>
  <c r="K335"/>
  <c r="N335" s="1"/>
  <c r="Q335" s="1"/>
  <c r="T335" s="1"/>
  <c r="K338"/>
  <c r="N338" s="1"/>
  <c r="Q338" s="1"/>
  <c r="T338" s="1"/>
  <c r="K341"/>
  <c r="N341" s="1"/>
  <c r="Q341" s="1"/>
  <c r="T341" s="1"/>
  <c r="K355"/>
  <c r="N355" s="1"/>
  <c r="Q355" s="1"/>
  <c r="T355" s="1"/>
  <c r="K357"/>
  <c r="N357" s="1"/>
  <c r="Q357" s="1"/>
  <c r="T357" s="1"/>
  <c r="K363"/>
  <c r="N363" s="1"/>
  <c r="Q363" s="1"/>
  <c r="T363" s="1"/>
  <c r="K365"/>
  <c r="N365" s="1"/>
  <c r="Q365" s="1"/>
  <c r="T365" s="1"/>
  <c r="K386"/>
  <c r="N386" s="1"/>
  <c r="Q386" s="1"/>
  <c r="T386" s="1"/>
  <c r="K388"/>
  <c r="N388" s="1"/>
  <c r="Q388" s="1"/>
  <c r="T388" s="1"/>
  <c r="K390"/>
  <c r="N390" s="1"/>
  <c r="Q390" s="1"/>
  <c r="T390" s="1"/>
  <c r="K397"/>
  <c r="N397" s="1"/>
  <c r="Q397" s="1"/>
  <c r="T397" s="1"/>
  <c r="K399"/>
  <c r="N399" s="1"/>
  <c r="Q399" s="1"/>
  <c r="T399" s="1"/>
  <c r="K403"/>
  <c r="N403" s="1"/>
  <c r="Q403" s="1"/>
  <c r="T403" s="1"/>
  <c r="K405"/>
  <c r="N405" s="1"/>
  <c r="Q405" s="1"/>
  <c r="T405" s="1"/>
  <c r="K409"/>
  <c r="N409" s="1"/>
  <c r="Q409" s="1"/>
  <c r="T409" s="1"/>
  <c r="K424"/>
  <c r="N424" s="1"/>
  <c r="Q424" s="1"/>
  <c r="T424" s="1"/>
  <c r="K437"/>
  <c r="N437" s="1"/>
  <c r="Q437" s="1"/>
  <c r="T437" s="1"/>
  <c r="K466"/>
  <c r="N466" s="1"/>
  <c r="Q466" s="1"/>
  <c r="T466" s="1"/>
  <c r="K470"/>
  <c r="N470" s="1"/>
  <c r="Q470" s="1"/>
  <c r="T470" s="1"/>
  <c r="K473"/>
  <c r="N473" s="1"/>
  <c r="Q473" s="1"/>
  <c r="T473" s="1"/>
  <c r="K479"/>
  <c r="AP479" s="1"/>
  <c r="K484"/>
  <c r="AP481" s="1"/>
  <c r="K488"/>
  <c r="N488" s="1"/>
  <c r="Q488" s="1"/>
  <c r="T488" s="1"/>
  <c r="K490"/>
  <c r="N490" s="1"/>
  <c r="Q490" s="1"/>
  <c r="T490" s="1"/>
  <c r="K499"/>
  <c r="N499" s="1"/>
  <c r="Q499" s="1"/>
  <c r="K501"/>
  <c r="N501" s="1"/>
  <c r="Q501" s="1"/>
  <c r="T501" s="1"/>
  <c r="K504"/>
  <c r="N504" s="1"/>
  <c r="Q504" s="1"/>
  <c r="T504" s="1"/>
  <c r="K511"/>
  <c r="N511" s="1"/>
  <c r="Q511" s="1"/>
  <c r="T511" s="1"/>
  <c r="K514"/>
  <c r="N514" s="1"/>
  <c r="Q514" s="1"/>
  <c r="T514" s="1"/>
  <c r="K520"/>
  <c r="N520" s="1"/>
  <c r="Q520" s="1"/>
  <c r="T520" s="1"/>
  <c r="K523"/>
  <c r="N523" s="1"/>
  <c r="Q523" s="1"/>
  <c r="T523" s="1"/>
  <c r="K536"/>
  <c r="N536" s="1"/>
  <c r="Q536" s="1"/>
  <c r="T536" s="1"/>
  <c r="K544"/>
  <c r="N544" s="1"/>
  <c r="Q544" s="1"/>
  <c r="T544" s="1"/>
  <c r="K548"/>
  <c r="N548" s="1"/>
  <c r="Q548" s="1"/>
  <c r="T548" s="1"/>
  <c r="K558"/>
  <c r="N558" s="1"/>
  <c r="K568"/>
  <c r="N568" s="1"/>
  <c r="Q568" s="1"/>
  <c r="T568" s="1"/>
  <c r="K614"/>
  <c r="N614" s="1"/>
  <c r="Q614" s="1"/>
  <c r="T614" s="1"/>
  <c r="K626"/>
  <c r="N626" s="1"/>
  <c r="Q626" s="1"/>
  <c r="T626" s="1"/>
  <c r="K629"/>
  <c r="N629" s="1"/>
  <c r="Q629" s="1"/>
  <c r="T629" s="1"/>
  <c r="K311"/>
  <c r="N311" s="1"/>
  <c r="Q311" s="1"/>
  <c r="T311" s="1"/>
  <c r="K245"/>
  <c r="N245" s="1"/>
  <c r="Q245" s="1"/>
  <c r="T245" s="1"/>
  <c r="K288"/>
  <c r="N288" s="1"/>
  <c r="Q288" s="1"/>
  <c r="T288" s="1"/>
  <c r="K330"/>
  <c r="N330" s="1"/>
  <c r="K336"/>
  <c r="N336" s="1"/>
  <c r="Q336" s="1"/>
  <c r="K62"/>
  <c r="N62" s="1"/>
  <c r="K70"/>
  <c r="N70" s="1"/>
  <c r="Q70" s="1"/>
  <c r="T70" s="1"/>
  <c r="K72"/>
  <c r="N72" s="1"/>
  <c r="Q72" s="1"/>
  <c r="T72" s="1"/>
  <c r="K74"/>
  <c r="N74" s="1"/>
  <c r="Q74" s="1"/>
  <c r="T74" s="1"/>
  <c r="K117"/>
  <c r="N117" s="1"/>
  <c r="Q117" s="1"/>
  <c r="T117" s="1"/>
  <c r="K234"/>
  <c r="K259"/>
  <c r="K263"/>
  <c r="N263" s="1"/>
  <c r="Q263" s="1"/>
  <c r="T263" s="1"/>
  <c r="K359"/>
  <c r="N359" s="1"/>
  <c r="Q359" s="1"/>
  <c r="T359" s="1"/>
  <c r="K486"/>
  <c r="K278"/>
  <c r="N278" s="1"/>
  <c r="Q278" s="1"/>
  <c r="T278" s="1"/>
  <c r="K99"/>
  <c r="N99" s="1"/>
  <c r="Q99" s="1"/>
  <c r="T99" s="1"/>
  <c r="K401"/>
  <c r="N401" s="1"/>
  <c r="Q401" s="1"/>
  <c r="T401" s="1"/>
  <c r="I381"/>
  <c r="K38"/>
  <c r="N38" s="1"/>
  <c r="Q38" s="1"/>
  <c r="T38" s="1"/>
  <c r="K42"/>
  <c r="N42" s="1"/>
  <c r="Q42" s="1"/>
  <c r="T42" s="1"/>
  <c r="K46"/>
  <c r="N46" s="1"/>
  <c r="Q46" s="1"/>
  <c r="T46" s="1"/>
  <c r="K50"/>
  <c r="N50" s="1"/>
  <c r="Q50" s="1"/>
  <c r="T50" s="1"/>
  <c r="K57"/>
  <c r="N57" s="1"/>
  <c r="Q57" s="1"/>
  <c r="T57" s="1"/>
  <c r="W57" s="1"/>
  <c r="Z57" s="1"/>
  <c r="K37"/>
  <c r="N37" s="1"/>
  <c r="K39"/>
  <c r="N39" s="1"/>
  <c r="Q39" s="1"/>
  <c r="T39" s="1"/>
  <c r="K43"/>
  <c r="N43" s="1"/>
  <c r="Q43" s="1"/>
  <c r="T43" s="1"/>
  <c r="K47"/>
  <c r="N47" s="1"/>
  <c r="Q47" s="1"/>
  <c r="T47" s="1"/>
  <c r="K52"/>
  <c r="N52" s="1"/>
  <c r="Q52" s="1"/>
  <c r="T52" s="1"/>
  <c r="W52" s="1"/>
  <c r="Z52" s="1"/>
  <c r="AC52" s="1"/>
  <c r="AF52" s="1"/>
  <c r="H636"/>
  <c r="K66"/>
  <c r="N66" s="1"/>
  <c r="Q66" s="1"/>
  <c r="T66" s="1"/>
  <c r="I114"/>
  <c r="K114" s="1"/>
  <c r="I287"/>
  <c r="R219"/>
  <c r="R218" s="1"/>
  <c r="R214" s="1"/>
  <c r="K599"/>
  <c r="N599" s="1"/>
  <c r="Q599" s="1"/>
  <c r="T599" s="1"/>
  <c r="K603"/>
  <c r="N603" s="1"/>
  <c r="Q603" s="1"/>
  <c r="T603" s="1"/>
  <c r="K607"/>
  <c r="N607" s="1"/>
  <c r="Q607" s="1"/>
  <c r="T607" s="1"/>
  <c r="K594"/>
  <c r="K649" s="1"/>
  <c r="K597"/>
  <c r="N597" s="1"/>
  <c r="Q597" s="1"/>
  <c r="T597" s="1"/>
  <c r="K604"/>
  <c r="N604" s="1"/>
  <c r="Q604" s="1"/>
  <c r="T604" s="1"/>
  <c r="K606"/>
  <c r="N606" s="1"/>
  <c r="Q606" s="1"/>
  <c r="T606" s="1"/>
  <c r="K608"/>
  <c r="N608" s="1"/>
  <c r="Q608" s="1"/>
  <c r="T608" s="1"/>
  <c r="K602"/>
  <c r="N602" s="1"/>
  <c r="Q602" s="1"/>
  <c r="T602" s="1"/>
  <c r="K162"/>
  <c r="N162" s="1"/>
  <c r="Q162" s="1"/>
  <c r="T162" s="1"/>
  <c r="K164"/>
  <c r="N164" s="1"/>
  <c r="Q164" s="1"/>
  <c r="T164" s="1"/>
  <c r="K166"/>
  <c r="N166" s="1"/>
  <c r="Q166" s="1"/>
  <c r="T166" s="1"/>
  <c r="K168"/>
  <c r="N168" s="1"/>
  <c r="Q168" s="1"/>
  <c r="T168" s="1"/>
  <c r="K163"/>
  <c r="N163" s="1"/>
  <c r="Q163" s="1"/>
  <c r="T163" s="1"/>
  <c r="K165"/>
  <c r="N165" s="1"/>
  <c r="Q165" s="1"/>
  <c r="T165" s="1"/>
  <c r="K167"/>
  <c r="N167" s="1"/>
  <c r="Q167" s="1"/>
  <c r="T167" s="1"/>
  <c r="Y231"/>
  <c r="Y662" s="1"/>
  <c r="F422"/>
  <c r="F421" s="1"/>
  <c r="H421" s="1"/>
  <c r="AM594"/>
  <c r="AM575" s="1"/>
  <c r="AM649"/>
  <c r="AK552"/>
  <c r="AK551" s="1"/>
  <c r="AN649"/>
  <c r="AM201"/>
  <c r="AM656"/>
  <c r="AM645"/>
  <c r="AM295"/>
  <c r="N182"/>
  <c r="Q182" s="1"/>
  <c r="T182" s="1"/>
  <c r="W182" s="1"/>
  <c r="G630"/>
  <c r="Y202"/>
  <c r="Y201" s="1"/>
  <c r="I202"/>
  <c r="AJ400"/>
  <c r="F497"/>
  <c r="S287"/>
  <c r="X110"/>
  <c r="X642" s="1"/>
  <c r="AS325"/>
  <c r="H153"/>
  <c r="F150"/>
  <c r="H382"/>
  <c r="K382" s="1"/>
  <c r="N382" s="1"/>
  <c r="Q382" s="1"/>
  <c r="T382" s="1"/>
  <c r="H381"/>
  <c r="AK110"/>
  <c r="AK642" s="1"/>
  <c r="F109"/>
  <c r="H427"/>
  <c r="L534"/>
  <c r="L637" s="1"/>
  <c r="V67"/>
  <c r="V639" s="1"/>
  <c r="AM272"/>
  <c r="R463"/>
  <c r="AE645"/>
  <c r="Y95"/>
  <c r="Y94" s="1"/>
  <c r="M95"/>
  <c r="M640" s="1"/>
  <c r="AB40"/>
  <c r="AB35" s="1"/>
  <c r="AB635" s="1"/>
  <c r="N205"/>
  <c r="Q205" s="1"/>
  <c r="T205" s="1"/>
  <c r="AG202"/>
  <c r="AG201" s="1"/>
  <c r="AK202"/>
  <c r="AK201" s="1"/>
  <c r="M202"/>
  <c r="M201" s="1"/>
  <c r="AE650"/>
  <c r="H115"/>
  <c r="K115" s="1"/>
  <c r="N115" s="1"/>
  <c r="N22"/>
  <c r="Q22" s="1"/>
  <c r="T22" s="1"/>
  <c r="H19"/>
  <c r="K400"/>
  <c r="R241"/>
  <c r="AE518"/>
  <c r="AH508"/>
  <c r="V509"/>
  <c r="AD12"/>
  <c r="AD634" s="1"/>
  <c r="R661"/>
  <c r="AG150"/>
  <c r="AG648" s="1"/>
  <c r="U654"/>
  <c r="Y422"/>
  <c r="Y421" s="1"/>
  <c r="Y653" s="1"/>
  <c r="AB422"/>
  <c r="AB421" s="1"/>
  <c r="AB653" s="1"/>
  <c r="AH640"/>
  <c r="AH534"/>
  <c r="AB534"/>
  <c r="AG517"/>
  <c r="AG659" s="1"/>
  <c r="AH517"/>
  <c r="AH659" s="1"/>
  <c r="P517"/>
  <c r="P659" s="1"/>
  <c r="I518"/>
  <c r="AG509"/>
  <c r="AA508"/>
  <c r="U509"/>
  <c r="O508"/>
  <c r="AJ509"/>
  <c r="X509"/>
  <c r="R509"/>
  <c r="L508"/>
  <c r="Q447"/>
  <c r="T447" s="1"/>
  <c r="AG325"/>
  <c r="AG324" s="1"/>
  <c r="AG323" s="1"/>
  <c r="AG652" s="1"/>
  <c r="AD648"/>
  <c r="X150"/>
  <c r="X648" s="1"/>
  <c r="R150"/>
  <c r="R648" s="1"/>
  <c r="L648"/>
  <c r="AH40"/>
  <c r="AH35" s="1"/>
  <c r="AH635" s="1"/>
  <c r="I40"/>
  <c r="I35" s="1"/>
  <c r="AH12"/>
  <c r="AH634" s="1"/>
  <c r="V12"/>
  <c r="V11" s="1"/>
  <c r="V10" s="1"/>
  <c r="R12"/>
  <c r="R634" s="1"/>
  <c r="F508"/>
  <c r="N96"/>
  <c r="X661"/>
  <c r="M287"/>
  <c r="M651" s="1"/>
  <c r="U12"/>
  <c r="U634" s="1"/>
  <c r="AC444"/>
  <c r="F533"/>
  <c r="H533" s="1"/>
  <c r="L640"/>
  <c r="M622"/>
  <c r="M621" s="1"/>
  <c r="M620" s="1"/>
  <c r="AC342"/>
  <c r="AN659"/>
  <c r="L527"/>
  <c r="L661"/>
  <c r="AH400"/>
  <c r="U508"/>
  <c r="AD650"/>
  <c r="AN662"/>
  <c r="H540"/>
  <c r="AB661"/>
  <c r="H243"/>
  <c r="AQ299"/>
  <c r="I661"/>
  <c r="P497"/>
  <c r="P493" s="1"/>
  <c r="P655" s="1"/>
  <c r="V421"/>
  <c r="V653" s="1"/>
  <c r="AA422"/>
  <c r="AA421" s="1"/>
  <c r="AA653" s="1"/>
  <c r="AA325"/>
  <c r="AA324" s="1"/>
  <c r="AA323" s="1"/>
  <c r="AA652" s="1"/>
  <c r="AJ231"/>
  <c r="AJ662" s="1"/>
  <c r="AM218"/>
  <c r="AG219"/>
  <c r="AG218" s="1"/>
  <c r="U219"/>
  <c r="U218" s="1"/>
  <c r="U214" s="1"/>
  <c r="O219"/>
  <c r="O218" s="1"/>
  <c r="O214" s="1"/>
  <c r="P650"/>
  <c r="Y648"/>
  <c r="M648"/>
  <c r="S138"/>
  <c r="S646" s="1"/>
  <c r="X138"/>
  <c r="X646" s="1"/>
  <c r="AC293"/>
  <c r="AK219"/>
  <c r="AK218" s="1"/>
  <c r="AK214" s="1"/>
  <c r="Y219"/>
  <c r="Y218" s="1"/>
  <c r="Y214" s="1"/>
  <c r="S219"/>
  <c r="S218" s="1"/>
  <c r="M219"/>
  <c r="M218" s="1"/>
  <c r="M214" s="1"/>
  <c r="AM12"/>
  <c r="H423"/>
  <c r="F295"/>
  <c r="F287" s="1"/>
  <c r="AA534"/>
  <c r="O534"/>
  <c r="O637" s="1"/>
  <c r="AH422"/>
  <c r="AH421" s="1"/>
  <c r="AH653" s="1"/>
  <c r="AG400"/>
  <c r="R400"/>
  <c r="AH219"/>
  <c r="AH218" s="1"/>
  <c r="AH214" s="1"/>
  <c r="I150"/>
  <c r="AJ110"/>
  <c r="AJ642" s="1"/>
  <c r="AH663"/>
  <c r="N313"/>
  <c r="Q313" s="1"/>
  <c r="T313" s="1"/>
  <c r="H347"/>
  <c r="L533"/>
  <c r="AJ518"/>
  <c r="X517"/>
  <c r="X659" s="1"/>
  <c r="R518"/>
  <c r="L517"/>
  <c r="L659" s="1"/>
  <c r="AK518"/>
  <c r="AE517"/>
  <c r="AE659" s="1"/>
  <c r="Y517"/>
  <c r="Y659" s="1"/>
  <c r="M518"/>
  <c r="AH509"/>
  <c r="AB509"/>
  <c r="V508"/>
  <c r="P508"/>
  <c r="I509"/>
  <c r="AK509"/>
  <c r="M509"/>
  <c r="AJ463"/>
  <c r="AJ462" s="1"/>
  <c r="AJ654" s="1"/>
  <c r="AD463"/>
  <c r="AD462" s="1"/>
  <c r="AD654" s="1"/>
  <c r="U202"/>
  <c r="U201" s="1"/>
  <c r="AG186"/>
  <c r="AG650" s="1"/>
  <c r="O110"/>
  <c r="O642" s="1"/>
  <c r="AJ95"/>
  <c r="AJ640" s="1"/>
  <c r="AD95"/>
  <c r="AD640" s="1"/>
  <c r="X95"/>
  <c r="X94" s="1"/>
  <c r="R95"/>
  <c r="R94" s="1"/>
  <c r="U95"/>
  <c r="U94" s="1"/>
  <c r="AC157"/>
  <c r="AB202"/>
  <c r="AB201" s="1"/>
  <c r="H553"/>
  <c r="F273"/>
  <c r="F272" s="1"/>
  <c r="H272" s="1"/>
  <c r="AB241"/>
  <c r="H80"/>
  <c r="N566"/>
  <c r="Q566" s="1"/>
  <c r="T566" s="1"/>
  <c r="R517"/>
  <c r="R659" s="1"/>
  <c r="I463"/>
  <c r="I462" s="1"/>
  <c r="I654" s="1"/>
  <c r="I422"/>
  <c r="O422"/>
  <c r="O421" s="1"/>
  <c r="O653" s="1"/>
  <c r="Y400"/>
  <c r="X40"/>
  <c r="X35" s="1"/>
  <c r="X635" s="1"/>
  <c r="H45"/>
  <c r="AB575"/>
  <c r="P575"/>
  <c r="R534"/>
  <c r="R637" s="1"/>
  <c r="AK497"/>
  <c r="AK493" s="1"/>
  <c r="AK655" s="1"/>
  <c r="AB325"/>
  <c r="N14"/>
  <c r="Q14" s="1"/>
  <c r="T14" s="1"/>
  <c r="H13"/>
  <c r="K13" s="1"/>
  <c r="H522"/>
  <c r="P509"/>
  <c r="U661"/>
  <c r="AG463"/>
  <c r="AG462" s="1"/>
  <c r="AG654" s="1"/>
  <c r="AE138"/>
  <c r="L67"/>
  <c r="L639" s="1"/>
  <c r="Y67"/>
  <c r="Y639" s="1"/>
  <c r="S67"/>
  <c r="S639" s="1"/>
  <c r="M67"/>
  <c r="M639" s="1"/>
  <c r="V40"/>
  <c r="V35" s="1"/>
  <c r="P35"/>
  <c r="L40"/>
  <c r="L35" s="1"/>
  <c r="L635" s="1"/>
  <c r="Z558"/>
  <c r="AC558" s="1"/>
  <c r="AJ601"/>
  <c r="AJ600" s="1"/>
  <c r="AH518"/>
  <c r="V517"/>
  <c r="V659" s="1"/>
  <c r="AK463"/>
  <c r="AK462" s="1"/>
  <c r="AK654" s="1"/>
  <c r="AE463"/>
  <c r="Y463"/>
  <c r="Y462" s="1"/>
  <c r="Y654" s="1"/>
  <c r="AB400"/>
  <c r="U325"/>
  <c r="U324" s="1"/>
  <c r="U323" s="1"/>
  <c r="U652" s="1"/>
  <c r="P325"/>
  <c r="P324" s="1"/>
  <c r="P323" s="1"/>
  <c r="P652" s="1"/>
  <c r="N237"/>
  <c r="Q237" s="1"/>
  <c r="T237" s="1"/>
  <c r="AG231"/>
  <c r="AD202"/>
  <c r="X202"/>
  <c r="X656" s="1"/>
  <c r="L202"/>
  <c r="L201" s="1"/>
  <c r="S650"/>
  <c r="M650"/>
  <c r="AB150"/>
  <c r="AB648" s="1"/>
  <c r="AA110"/>
  <c r="AA642" s="1"/>
  <c r="P12"/>
  <c r="P634" s="1"/>
  <c r="Y641"/>
  <c r="H49"/>
  <c r="F250"/>
  <c r="F249" s="1"/>
  <c r="H471"/>
  <c r="O202"/>
  <c r="O201" s="1"/>
  <c r="AK517"/>
  <c r="AK659" s="1"/>
  <c r="Y518"/>
  <c r="M517"/>
  <c r="M659" s="1"/>
  <c r="AB497"/>
  <c r="AB493" s="1"/>
  <c r="AB655" s="1"/>
  <c r="AH463"/>
  <c r="AH462" s="1"/>
  <c r="AH654" s="1"/>
  <c r="AB463"/>
  <c r="AB462" s="1"/>
  <c r="AB654" s="1"/>
  <c r="AR427"/>
  <c r="L325"/>
  <c r="L324" s="1"/>
  <c r="L323" s="1"/>
  <c r="L652" s="1"/>
  <c r="AH186"/>
  <c r="AH650" s="1"/>
  <c r="AG138"/>
  <c r="AG646" s="1"/>
  <c r="AM35"/>
  <c r="AK12"/>
  <c r="AK11" s="1"/>
  <c r="AK10" s="1"/>
  <c r="AE12"/>
  <c r="AE634" s="1"/>
  <c r="Y12"/>
  <c r="Y11" s="1"/>
  <c r="Y10" s="1"/>
  <c r="S12"/>
  <c r="S11" s="1"/>
  <c r="S10" s="1"/>
  <c r="M12"/>
  <c r="M634" s="1"/>
  <c r="V654"/>
  <c r="H151"/>
  <c r="AP330"/>
  <c r="N352"/>
  <c r="Q352" s="1"/>
  <c r="T352" s="1"/>
  <c r="AD518"/>
  <c r="AD517"/>
  <c r="AD659" s="1"/>
  <c r="AE509"/>
  <c r="AE508"/>
  <c r="S509"/>
  <c r="S508"/>
  <c r="I261"/>
  <c r="AA138"/>
  <c r="U138"/>
  <c r="U646" s="1"/>
  <c r="O138"/>
  <c r="O646" s="1"/>
  <c r="I101"/>
  <c r="I641" s="1"/>
  <c r="R40"/>
  <c r="R35" s="1"/>
  <c r="R635" s="1"/>
  <c r="X290"/>
  <c r="Z290" s="1"/>
  <c r="AC290" s="1"/>
  <c r="Z291"/>
  <c r="AC291" s="1"/>
  <c r="N221"/>
  <c r="I508"/>
  <c r="AJ517"/>
  <c r="AJ659" s="1"/>
  <c r="S661"/>
  <c r="L518"/>
  <c r="O661"/>
  <c r="O527"/>
  <c r="AM509"/>
  <c r="AM508"/>
  <c r="AD508"/>
  <c r="AD509"/>
  <c r="N429"/>
  <c r="Q429" s="1"/>
  <c r="T429" s="1"/>
  <c r="AH150"/>
  <c r="I111"/>
  <c r="I110" s="1"/>
  <c r="H562"/>
  <c r="F561"/>
  <c r="H613"/>
  <c r="F612"/>
  <c r="F611" s="1"/>
  <c r="H611" s="1"/>
  <c r="K611" s="1"/>
  <c r="R533"/>
  <c r="L94"/>
  <c r="AD663"/>
  <c r="AD527"/>
  <c r="L225"/>
  <c r="N225" s="1"/>
  <c r="Q225" s="1"/>
  <c r="T225" s="1"/>
  <c r="N226"/>
  <c r="Q226" s="1"/>
  <c r="T226" s="1"/>
  <c r="H641"/>
  <c r="N482"/>
  <c r="Q482" s="1"/>
  <c r="T482" s="1"/>
  <c r="L509"/>
  <c r="AJ527"/>
  <c r="AJ661"/>
  <c r="M661"/>
  <c r="M527"/>
  <c r="Y508"/>
  <c r="AK422"/>
  <c r="AK421" s="1"/>
  <c r="AK653" s="1"/>
  <c r="AD287"/>
  <c r="V202"/>
  <c r="V201" s="1"/>
  <c r="P202"/>
  <c r="P201" s="1"/>
  <c r="X650"/>
  <c r="R650"/>
  <c r="AK657"/>
  <c r="AK527"/>
  <c r="Y661"/>
  <c r="Y527"/>
  <c r="N315"/>
  <c r="Q315" s="1"/>
  <c r="T315" s="1"/>
  <c r="AQ298"/>
  <c r="AH94"/>
  <c r="N426"/>
  <c r="Q426" s="1"/>
  <c r="T426" s="1"/>
  <c r="AJ657"/>
  <c r="AA527"/>
  <c r="H592"/>
  <c r="H528"/>
  <c r="K528" s="1"/>
  <c r="V287"/>
  <c r="V651" s="1"/>
  <c r="L575"/>
  <c r="Z559"/>
  <c r="AC559" s="1"/>
  <c r="S518"/>
  <c r="S517"/>
  <c r="S659" s="1"/>
  <c r="AG518"/>
  <c r="AA518"/>
  <c r="U517"/>
  <c r="U659" s="1"/>
  <c r="U518"/>
  <c r="R477"/>
  <c r="U422"/>
  <c r="U421" s="1"/>
  <c r="U653" s="1"/>
  <c r="O325"/>
  <c r="O324" s="1"/>
  <c r="O323" s="1"/>
  <c r="AB138"/>
  <c r="AB646" s="1"/>
  <c r="V138"/>
  <c r="V646" s="1"/>
  <c r="V110"/>
  <c r="V642" s="1"/>
  <c r="R110"/>
  <c r="R642" s="1"/>
  <c r="AH67"/>
  <c r="AB67"/>
  <c r="AB639" s="1"/>
  <c r="P67"/>
  <c r="AE40"/>
  <c r="AE35" s="1"/>
  <c r="S40"/>
  <c r="S35" s="1"/>
  <c r="S635" s="1"/>
  <c r="I18"/>
  <c r="AB219"/>
  <c r="AB218" s="1"/>
  <c r="AB214" s="1"/>
  <c r="V219"/>
  <c r="V218" s="1"/>
  <c r="V214" s="1"/>
  <c r="P219"/>
  <c r="P218" s="1"/>
  <c r="P214" s="1"/>
  <c r="I219"/>
  <c r="F12"/>
  <c r="F11" s="1"/>
  <c r="F10" s="1"/>
  <c r="F241"/>
  <c r="H241" s="1"/>
  <c r="H242"/>
  <c r="H510"/>
  <c r="F509"/>
  <c r="H509" s="1"/>
  <c r="H519"/>
  <c r="F518"/>
  <c r="H518" s="1"/>
  <c r="AJ533"/>
  <c r="H64"/>
  <c r="H591"/>
  <c r="O601"/>
  <c r="O600" s="1"/>
  <c r="Y534"/>
  <c r="Y533" s="1"/>
  <c r="M534"/>
  <c r="AJ508"/>
  <c r="V655"/>
  <c r="I493"/>
  <c r="I655" s="1"/>
  <c r="S463"/>
  <c r="S462" s="1"/>
  <c r="S654" s="1"/>
  <c r="M463"/>
  <c r="M462" s="1"/>
  <c r="M654" s="1"/>
  <c r="X422"/>
  <c r="L400"/>
  <c r="M325"/>
  <c r="U287"/>
  <c r="U651" s="1"/>
  <c r="I250"/>
  <c r="I249" s="1"/>
  <c r="AB650"/>
  <c r="V650"/>
  <c r="P110"/>
  <c r="L110"/>
  <c r="AG95"/>
  <c r="AG94" s="1"/>
  <c r="AA95"/>
  <c r="AA94" s="1"/>
  <c r="O95"/>
  <c r="O640" s="1"/>
  <c r="AJ12"/>
  <c r="X12"/>
  <c r="L12"/>
  <c r="N354"/>
  <c r="Q354" s="1"/>
  <c r="T354" s="1"/>
  <c r="H65"/>
  <c r="H435"/>
  <c r="H628"/>
  <c r="AH493"/>
  <c r="AH655" s="1"/>
  <c r="H575"/>
  <c r="N385"/>
  <c r="Q385" s="1"/>
  <c r="T385" s="1"/>
  <c r="AE214"/>
  <c r="AJ534"/>
  <c r="AJ637" s="1"/>
  <c r="X534"/>
  <c r="X637" s="1"/>
  <c r="AG493"/>
  <c r="AG655" s="1"/>
  <c r="AA493"/>
  <c r="AA655" s="1"/>
  <c r="U493"/>
  <c r="U655" s="1"/>
  <c r="O493"/>
  <c r="O655" s="1"/>
  <c r="AN655"/>
  <c r="X463"/>
  <c r="X462" s="1"/>
  <c r="X654" s="1"/>
  <c r="L463"/>
  <c r="L462" s="1"/>
  <c r="L654" s="1"/>
  <c r="P463"/>
  <c r="P462" s="1"/>
  <c r="P654" s="1"/>
  <c r="Q446"/>
  <c r="T446" s="1"/>
  <c r="R653"/>
  <c r="AK325"/>
  <c r="AK324" s="1"/>
  <c r="AK323" s="1"/>
  <c r="AK652" s="1"/>
  <c r="AD231"/>
  <c r="AD662" s="1"/>
  <c r="AJ219"/>
  <c r="AJ218" s="1"/>
  <c r="AJ214" s="1"/>
  <c r="AD219"/>
  <c r="X219"/>
  <c r="X218" s="1"/>
  <c r="X214" s="1"/>
  <c r="L219"/>
  <c r="L218" s="1"/>
  <c r="AK186"/>
  <c r="AK650" s="1"/>
  <c r="Y650"/>
  <c r="AM650"/>
  <c r="O650"/>
  <c r="I138"/>
  <c r="I646" s="1"/>
  <c r="L138"/>
  <c r="L646" s="1"/>
  <c r="M110"/>
  <c r="M642" s="1"/>
  <c r="U110"/>
  <c r="AK95"/>
  <c r="S95"/>
  <c r="S94" s="1"/>
  <c r="H36"/>
  <c r="K36" s="1"/>
  <c r="H203"/>
  <c r="K203" s="1"/>
  <c r="F517"/>
  <c r="H517" s="1"/>
  <c r="H659" s="1"/>
  <c r="N274"/>
  <c r="Q274" s="1"/>
  <c r="T274" s="1"/>
  <c r="AA150"/>
  <c r="AJ150"/>
  <c r="AJ648" s="1"/>
  <c r="U641"/>
  <c r="AG12"/>
  <c r="AA12"/>
  <c r="AA11" s="1"/>
  <c r="AA10" s="1"/>
  <c r="O12"/>
  <c r="O11" s="1"/>
  <c r="O10" s="1"/>
  <c r="AC580"/>
  <c r="M11"/>
  <c r="M10" s="1"/>
  <c r="I601"/>
  <c r="K601" s="1"/>
  <c r="O40"/>
  <c r="O35" s="1"/>
  <c r="O635" s="1"/>
  <c r="U11"/>
  <c r="U10" s="1"/>
  <c r="N530"/>
  <c r="AM527"/>
  <c r="X67"/>
  <c r="AK634"/>
  <c r="AI407"/>
  <c r="AL407" s="1"/>
  <c r="H139"/>
  <c r="N259"/>
  <c r="Q259" s="1"/>
  <c r="T259" s="1"/>
  <c r="F30"/>
  <c r="F29" s="1"/>
  <c r="H31"/>
  <c r="K31" s="1"/>
  <c r="N31" s="1"/>
  <c r="Q31" s="1"/>
  <c r="T31" s="1"/>
  <c r="W31" s="1"/>
  <c r="Z31" s="1"/>
  <c r="AC31" s="1"/>
  <c r="AH533"/>
  <c r="AG642"/>
  <c r="AK600"/>
  <c r="H255"/>
  <c r="H256"/>
  <c r="H513"/>
  <c r="H160"/>
  <c r="N567"/>
  <c r="Q567" s="1"/>
  <c r="T567" s="1"/>
  <c r="AJ649"/>
  <c r="AJ575"/>
  <c r="I232"/>
  <c r="N234"/>
  <c r="Q234" s="1"/>
  <c r="T234" s="1"/>
  <c r="AE110"/>
  <c r="I67"/>
  <c r="Y40"/>
  <c r="Y35" s="1"/>
  <c r="M40"/>
  <c r="M35" s="1"/>
  <c r="AG40"/>
  <c r="AG35" s="1"/>
  <c r="AG28" s="1"/>
  <c r="U35"/>
  <c r="H130"/>
  <c r="R649"/>
  <c r="R575"/>
  <c r="V534"/>
  <c r="V637" s="1"/>
  <c r="AG661"/>
  <c r="AG527"/>
  <c r="AJ67"/>
  <c r="AJ639" s="1"/>
  <c r="H90"/>
  <c r="H216"/>
  <c r="F215"/>
  <c r="H215" s="1"/>
  <c r="K215" s="1"/>
  <c r="H498"/>
  <c r="I561"/>
  <c r="I557" s="1"/>
  <c r="P534"/>
  <c r="P637" s="1"/>
  <c r="U637"/>
  <c r="AJ138"/>
  <c r="AJ646" s="1"/>
  <c r="AD138"/>
  <c r="R138"/>
  <c r="R646" s="1"/>
  <c r="AB641"/>
  <c r="AB94"/>
  <c r="H121"/>
  <c r="R11"/>
  <c r="R10" s="1"/>
  <c r="AH527"/>
  <c r="AH661"/>
  <c r="AA517"/>
  <c r="AA659" s="1"/>
  <c r="O517"/>
  <c r="O659" s="1"/>
  <c r="O518"/>
  <c r="AK508"/>
  <c r="Y509"/>
  <c r="M508"/>
  <c r="U67"/>
  <c r="U639" s="1"/>
  <c r="H535"/>
  <c r="U557"/>
  <c r="U645" s="1"/>
  <c r="AB518"/>
  <c r="AB517"/>
  <c r="AB659" s="1"/>
  <c r="V518"/>
  <c r="P518"/>
  <c r="AA509"/>
  <c r="O509"/>
  <c r="N428"/>
  <c r="Q428" s="1"/>
  <c r="T428" s="1"/>
  <c r="AJ663"/>
  <c r="AJ241"/>
  <c r="Y646"/>
  <c r="AJ493"/>
  <c r="AJ655" s="1"/>
  <c r="V527"/>
  <c r="AH656"/>
  <c r="I648"/>
  <c r="X557"/>
  <c r="R557"/>
  <c r="O533"/>
  <c r="AD493"/>
  <c r="AD655" s="1"/>
  <c r="X493"/>
  <c r="X655" s="1"/>
  <c r="R493"/>
  <c r="R655" s="1"/>
  <c r="R202"/>
  <c r="AM95"/>
  <c r="AM94" s="1"/>
  <c r="AN94" s="1"/>
  <c r="O67"/>
  <c r="O639" s="1"/>
  <c r="H251"/>
  <c r="I325"/>
  <c r="AR300"/>
  <c r="S575"/>
  <c r="AD557"/>
  <c r="S645"/>
  <c r="AA250"/>
  <c r="AA249" s="1"/>
  <c r="S110"/>
  <c r="H539"/>
  <c r="I517"/>
  <c r="AB508"/>
  <c r="AG422"/>
  <c r="AG421" s="1"/>
  <c r="AG653" s="1"/>
  <c r="S400"/>
  <c r="AE202"/>
  <c r="AE656" s="1"/>
  <c r="S202"/>
  <c r="M138"/>
  <c r="Y110"/>
  <c r="I95"/>
  <c r="AA40"/>
  <c r="AA35" s="1"/>
  <c r="H41"/>
  <c r="H502"/>
  <c r="K502" s="1"/>
  <c r="N502" s="1"/>
  <c r="Q502" s="1"/>
  <c r="T502" s="1"/>
  <c r="F534"/>
  <c r="H534" s="1"/>
  <c r="N486"/>
  <c r="Q486" s="1"/>
  <c r="T486" s="1"/>
  <c r="AA463"/>
  <c r="AA462" s="1"/>
  <c r="AA654" s="1"/>
  <c r="AA400"/>
  <c r="AJ287"/>
  <c r="AJ651" s="1"/>
  <c r="AB295"/>
  <c r="AB287" s="1"/>
  <c r="L287"/>
  <c r="L651" s="1"/>
  <c r="Y272"/>
  <c r="N266"/>
  <c r="Q266" s="1"/>
  <c r="T266" s="1"/>
  <c r="AA219"/>
  <c r="AA218" s="1"/>
  <c r="AJ202"/>
  <c r="AA202"/>
  <c r="AA201" s="1"/>
  <c r="AK150"/>
  <c r="R67"/>
  <c r="R639" s="1"/>
  <c r="I12"/>
  <c r="I634" s="1"/>
  <c r="AA67"/>
  <c r="AA639" s="1"/>
  <c r="H220"/>
  <c r="K220" s="1"/>
  <c r="F95"/>
  <c r="F94" s="1"/>
  <c r="V645"/>
  <c r="V557"/>
  <c r="P645"/>
  <c r="P557"/>
  <c r="P532" s="1"/>
  <c r="AK534"/>
  <c r="AK637" s="1"/>
  <c r="AK533"/>
  <c r="AB637"/>
  <c r="AA272"/>
  <c r="X272"/>
  <c r="O663"/>
  <c r="O241"/>
  <c r="L241"/>
  <c r="L663"/>
  <c r="L230"/>
  <c r="L662"/>
  <c r="AB657"/>
  <c r="V644"/>
  <c r="P638"/>
  <c r="Q62"/>
  <c r="T62" s="1"/>
  <c r="W62" s="1"/>
  <c r="AA636"/>
  <c r="P621"/>
  <c r="P620" s="1"/>
  <c r="AD575"/>
  <c r="Y651"/>
  <c r="AB272"/>
  <c r="AB640"/>
  <c r="P663"/>
  <c r="P241"/>
  <c r="M663"/>
  <c r="M241"/>
  <c r="AJ644"/>
  <c r="AD641"/>
  <c r="O641"/>
  <c r="AB636"/>
  <c r="U656"/>
  <c r="O575"/>
  <c r="I575"/>
  <c r="AK557"/>
  <c r="AH557"/>
  <c r="AH645" s="1"/>
  <c r="AA557"/>
  <c r="Y557"/>
  <c r="M557"/>
  <c r="M645" s="1"/>
  <c r="AG533"/>
  <c r="AA533"/>
  <c r="AG534"/>
  <c r="AG637" s="1"/>
  <c r="X508"/>
  <c r="R508"/>
  <c r="AD422"/>
  <c r="AD421" s="1"/>
  <c r="AD653" s="1"/>
  <c r="AK287"/>
  <c r="AK651" s="1"/>
  <c r="AH287"/>
  <c r="AH651" s="1"/>
  <c r="AE287"/>
  <c r="AE651" s="1"/>
  <c r="S150"/>
  <c r="P150"/>
  <c r="AK138"/>
  <c r="AH138"/>
  <c r="AH646" s="1"/>
  <c r="AH110"/>
  <c r="AD110"/>
  <c r="AB110"/>
  <c r="AK40"/>
  <c r="AK35" s="1"/>
  <c r="AB12"/>
  <c r="H12"/>
  <c r="H579"/>
  <c r="AE658"/>
  <c r="AM622"/>
  <c r="AJ557"/>
  <c r="AB557"/>
  <c r="O557"/>
  <c r="L557"/>
  <c r="L645" s="1"/>
  <c r="AB533"/>
  <c r="X533"/>
  <c r="X518"/>
  <c r="AG508"/>
  <c r="M497"/>
  <c r="O463"/>
  <c r="O462" s="1"/>
  <c r="O654" s="1"/>
  <c r="AJ422"/>
  <c r="AJ421" s="1"/>
  <c r="AJ653" s="1"/>
  <c r="L422"/>
  <c r="L421" s="1"/>
  <c r="X400"/>
  <c r="AK400"/>
  <c r="Y325"/>
  <c r="Y324" s="1"/>
  <c r="Y323" s="1"/>
  <c r="AJ325"/>
  <c r="AJ324" s="1"/>
  <c r="AJ323" s="1"/>
  <c r="X325"/>
  <c r="AH325"/>
  <c r="AH324" s="1"/>
  <c r="AH323" s="1"/>
  <c r="AH652" s="1"/>
  <c r="AE323"/>
  <c r="AE652" s="1"/>
  <c r="AD324"/>
  <c r="O287"/>
  <c r="O651" s="1"/>
  <c r="AM249"/>
  <c r="AH231"/>
  <c r="AJ186"/>
  <c r="AJ650" s="1"/>
  <c r="U150"/>
  <c r="AE95"/>
  <c r="V95"/>
  <c r="P95"/>
  <c r="P640" s="1"/>
  <c r="AJ40"/>
  <c r="AJ35" s="1"/>
  <c r="AD40"/>
  <c r="AD35" s="1"/>
  <c r="H120"/>
  <c r="K120" s="1"/>
  <c r="H143"/>
  <c r="H187"/>
  <c r="H189"/>
  <c r="F202"/>
  <c r="F219"/>
  <c r="H481"/>
  <c r="H494"/>
  <c r="H524"/>
  <c r="N146"/>
  <c r="Q146" s="1"/>
  <c r="T146" s="1"/>
  <c r="AN642"/>
  <c r="AK621"/>
  <c r="AK620" s="1"/>
  <c r="M600"/>
  <c r="AA575"/>
  <c r="AE534"/>
  <c r="AE533"/>
  <c r="AG651"/>
  <c r="AA651"/>
  <c r="AG272"/>
  <c r="O272"/>
  <c r="L249"/>
  <c r="AG241"/>
  <c r="AG663"/>
  <c r="AA241"/>
  <c r="AA663"/>
  <c r="X241"/>
  <c r="X663"/>
  <c r="M641"/>
  <c r="M94"/>
  <c r="AP329"/>
  <c r="N351"/>
  <c r="Q351" s="1"/>
  <c r="T351" s="1"/>
  <c r="N312"/>
  <c r="Q312" s="1"/>
  <c r="T312" s="1"/>
  <c r="AP299"/>
  <c r="AK575"/>
  <c r="AG575"/>
  <c r="AE575"/>
  <c r="Y575"/>
  <c r="U575"/>
  <c r="AG557"/>
  <c r="AG645" s="1"/>
  <c r="AK645"/>
  <c r="O645"/>
  <c r="U658"/>
  <c r="AH621"/>
  <c r="AH620" s="1"/>
  <c r="AH637"/>
  <c r="AA621"/>
  <c r="AA620" s="1"/>
  <c r="AA637"/>
  <c r="L649"/>
  <c r="N594"/>
  <c r="Q594" s="1"/>
  <c r="T594" s="1"/>
  <c r="AH648"/>
  <c r="AH575"/>
  <c r="M575"/>
  <c r="AD534"/>
  <c r="AD637" s="1"/>
  <c r="AD533"/>
  <c r="S534"/>
  <c r="S637" s="1"/>
  <c r="S533"/>
  <c r="I534"/>
  <c r="I637" s="1"/>
  <c r="I533"/>
  <c r="R272"/>
  <c r="AE249"/>
  <c r="AK241"/>
  <c r="AK663"/>
  <c r="AE241"/>
  <c r="AE663"/>
  <c r="S241"/>
  <c r="S663"/>
  <c r="I663"/>
  <c r="I241"/>
  <c r="AA641"/>
  <c r="AE636"/>
  <c r="Y636"/>
  <c r="I60"/>
  <c r="K60" s="1"/>
  <c r="X575"/>
  <c r="AE557"/>
  <c r="AJ645"/>
  <c r="Y645"/>
  <c r="AM67"/>
  <c r="AM639" s="1"/>
  <c r="H527"/>
  <c r="K527" s="1"/>
  <c r="F40"/>
  <c r="F35" s="1"/>
  <c r="H138"/>
  <c r="H309"/>
  <c r="K309" s="1"/>
  <c r="AM533"/>
  <c r="AM518"/>
  <c r="AM517"/>
  <c r="AM659" s="1"/>
  <c r="AM493"/>
  <c r="AM655" s="1"/>
  <c r="AQ427"/>
  <c r="AQ331"/>
  <c r="AM241"/>
  <c r="AM110"/>
  <c r="H624"/>
  <c r="F623"/>
  <c r="H595"/>
  <c r="H596"/>
  <c r="F551"/>
  <c r="H552"/>
  <c r="F477"/>
  <c r="F463" s="1"/>
  <c r="F462" s="1"/>
  <c r="H325"/>
  <c r="N329"/>
  <c r="Q329" s="1"/>
  <c r="T329" s="1"/>
  <c r="N328"/>
  <c r="Q328" s="1"/>
  <c r="T328" s="1"/>
  <c r="AP327"/>
  <c r="N297"/>
  <c r="N277"/>
  <c r="Q277" s="1"/>
  <c r="T277" s="1"/>
  <c r="AJ660"/>
  <c r="AM662"/>
  <c r="AK231"/>
  <c r="AK662" s="1"/>
  <c r="S214"/>
  <c r="P662"/>
  <c r="P230"/>
  <c r="O230"/>
  <c r="O662"/>
  <c r="AA230"/>
  <c r="AA662"/>
  <c r="X230"/>
  <c r="X662"/>
  <c r="U662"/>
  <c r="U230"/>
  <c r="S230"/>
  <c r="S662"/>
  <c r="R662"/>
  <c r="R230"/>
  <c r="M662"/>
  <c r="M230"/>
  <c r="AB230"/>
  <c r="AB662"/>
  <c r="V662"/>
  <c r="V230"/>
  <c r="AG214"/>
  <c r="H223"/>
  <c r="F186"/>
  <c r="H159"/>
  <c r="Q115"/>
  <c r="T115" s="1"/>
  <c r="H56"/>
  <c r="AM60" l="1"/>
  <c r="AM28"/>
  <c r="AM287"/>
  <c r="AC30"/>
  <c r="AF31"/>
  <c r="AF559"/>
  <c r="AI559" s="1"/>
  <c r="AL559" s="1"/>
  <c r="AP425"/>
  <c r="AF290"/>
  <c r="AI290" s="1"/>
  <c r="AL290" s="1"/>
  <c r="AF558"/>
  <c r="AI558" s="1"/>
  <c r="AL558" s="1"/>
  <c r="AF342"/>
  <c r="AI342" s="1"/>
  <c r="AL342" s="1"/>
  <c r="AF444"/>
  <c r="AI444" s="1"/>
  <c r="AL444" s="1"/>
  <c r="AF298"/>
  <c r="AI298" s="1"/>
  <c r="AL298" s="1"/>
  <c r="AF224"/>
  <c r="AI224" s="1"/>
  <c r="AL224" s="1"/>
  <c r="AF254"/>
  <c r="AI254" s="1"/>
  <c r="AL254" s="1"/>
  <c r="AF537"/>
  <c r="AI537" s="1"/>
  <c r="AL537" s="1"/>
  <c r="AF430"/>
  <c r="AI430" s="1"/>
  <c r="AL430" s="1"/>
  <c r="AF299"/>
  <c r="AI299" s="1"/>
  <c r="AL299" s="1"/>
  <c r="AF361"/>
  <c r="AI361" s="1"/>
  <c r="AL361" s="1"/>
  <c r="AF98"/>
  <c r="AI98" s="1"/>
  <c r="AL98" s="1"/>
  <c r="AF391"/>
  <c r="AI391" s="1"/>
  <c r="AL391" s="1"/>
  <c r="AF505"/>
  <c r="AI505" s="1"/>
  <c r="AL505" s="1"/>
  <c r="AF547"/>
  <c r="AI547" s="1"/>
  <c r="AL547" s="1"/>
  <c r="AF296"/>
  <c r="AH658"/>
  <c r="K325"/>
  <c r="Y656"/>
  <c r="X640"/>
  <c r="U640"/>
  <c r="AF580"/>
  <c r="AA149"/>
  <c r="Y230"/>
  <c r="AF291"/>
  <c r="AI291" s="1"/>
  <c r="AL291" s="1"/>
  <c r="AP426"/>
  <c r="AF157"/>
  <c r="AI157" s="1"/>
  <c r="AL157" s="1"/>
  <c r="I149"/>
  <c r="AF293"/>
  <c r="AI293" s="1"/>
  <c r="AL293" s="1"/>
  <c r="AF384"/>
  <c r="AI384" s="1"/>
  <c r="AL384" s="1"/>
  <c r="AF89"/>
  <c r="AI89" s="1"/>
  <c r="AL89" s="1"/>
  <c r="AF228"/>
  <c r="AI228" s="1"/>
  <c r="AL228" s="1"/>
  <c r="AF387"/>
  <c r="AI387" s="1"/>
  <c r="AL387" s="1"/>
  <c r="AF515"/>
  <c r="AI515" s="1"/>
  <c r="AL515" s="1"/>
  <c r="AF332"/>
  <c r="AI332" s="1"/>
  <c r="AL332" s="1"/>
  <c r="AF383"/>
  <c r="AF190"/>
  <c r="AF76"/>
  <c r="AI76" s="1"/>
  <c r="AL76" s="1"/>
  <c r="AF408"/>
  <c r="AI408" s="1"/>
  <c r="AL408" s="1"/>
  <c r="AF468"/>
  <c r="AI468" s="1"/>
  <c r="AL468" s="1"/>
  <c r="AF538"/>
  <c r="AI538" s="1"/>
  <c r="AL538" s="1"/>
  <c r="AF563"/>
  <c r="AE493"/>
  <c r="AD218"/>
  <c r="AE635"/>
  <c r="AE28"/>
  <c r="AE646"/>
  <c r="AF227"/>
  <c r="AI227" s="1"/>
  <c r="AL227" s="1"/>
  <c r="AF229"/>
  <c r="AI229" s="1"/>
  <c r="AL229" s="1"/>
  <c r="AE655"/>
  <c r="AE421"/>
  <c r="AE462"/>
  <c r="AE622"/>
  <c r="AE637" s="1"/>
  <c r="AD323"/>
  <c r="AD651"/>
  <c r="AB324"/>
  <c r="AB323" s="1"/>
  <c r="AP297"/>
  <c r="T140"/>
  <c r="Q139"/>
  <c r="T139" s="1"/>
  <c r="Z449"/>
  <c r="AC449" s="1"/>
  <c r="Z448"/>
  <c r="AC448" s="1"/>
  <c r="Z442"/>
  <c r="AC442" s="1"/>
  <c r="X421"/>
  <c r="X653" s="1"/>
  <c r="X324"/>
  <c r="X323" s="1"/>
  <c r="X652" s="1"/>
  <c r="Z353"/>
  <c r="AC353" s="1"/>
  <c r="Y652"/>
  <c r="Y286"/>
  <c r="T554"/>
  <c r="W554" s="1"/>
  <c r="Z554" s="1"/>
  <c r="AC554" s="1"/>
  <c r="V533"/>
  <c r="T499"/>
  <c r="W499" s="1"/>
  <c r="Z499" s="1"/>
  <c r="AC499" s="1"/>
  <c r="AP328"/>
  <c r="AH11"/>
  <c r="AH10" s="1"/>
  <c r="I324"/>
  <c r="I323" s="1"/>
  <c r="AP424"/>
  <c r="L214"/>
  <c r="N484"/>
  <c r="Q484" s="1"/>
  <c r="T484" s="1"/>
  <c r="M493"/>
  <c r="M655" s="1"/>
  <c r="S249"/>
  <c r="R323"/>
  <c r="U635"/>
  <c r="U28"/>
  <c r="Q112"/>
  <c r="T112" s="1"/>
  <c r="W504"/>
  <c r="Z504" s="1"/>
  <c r="AC504" s="1"/>
  <c r="W311"/>
  <c r="Z311" s="1"/>
  <c r="AC311" s="1"/>
  <c r="W626"/>
  <c r="Z626" s="1"/>
  <c r="AC626" s="1"/>
  <c r="W568"/>
  <c r="Z568" s="1"/>
  <c r="AC568" s="1"/>
  <c r="W548"/>
  <c r="Z548" s="1"/>
  <c r="AC548" s="1"/>
  <c r="W536"/>
  <c r="Z536" s="1"/>
  <c r="AC536" s="1"/>
  <c r="W520"/>
  <c r="Z520" s="1"/>
  <c r="AC520" s="1"/>
  <c r="W511"/>
  <c r="Z511" s="1"/>
  <c r="AC511" s="1"/>
  <c r="W501"/>
  <c r="Z501" s="1"/>
  <c r="AC501" s="1"/>
  <c r="W490"/>
  <c r="Z490" s="1"/>
  <c r="AC490" s="1"/>
  <c r="W473"/>
  <c r="Z473" s="1"/>
  <c r="AC473" s="1"/>
  <c r="W466"/>
  <c r="Z466" s="1"/>
  <c r="AC466" s="1"/>
  <c r="W424"/>
  <c r="Z424" s="1"/>
  <c r="AC424" s="1"/>
  <c r="AF424" s="1"/>
  <c r="W405"/>
  <c r="Z405" s="1"/>
  <c r="AC405" s="1"/>
  <c r="W399"/>
  <c r="Z399" s="1"/>
  <c r="AC399" s="1"/>
  <c r="W390"/>
  <c r="Z390" s="1"/>
  <c r="AC390" s="1"/>
  <c r="W386"/>
  <c r="Z386" s="1"/>
  <c r="AC386" s="1"/>
  <c r="W363"/>
  <c r="Z363" s="1"/>
  <c r="AC363" s="1"/>
  <c r="W355"/>
  <c r="Z355" s="1"/>
  <c r="AC355" s="1"/>
  <c r="W284"/>
  <c r="Z284" s="1"/>
  <c r="AC284" s="1"/>
  <c r="W280"/>
  <c r="Z280" s="1"/>
  <c r="AC280" s="1"/>
  <c r="W267"/>
  <c r="Z267" s="1"/>
  <c r="AC267" s="1"/>
  <c r="W252"/>
  <c r="Z252" s="1"/>
  <c r="AC252" s="1"/>
  <c r="W236"/>
  <c r="Z236" s="1"/>
  <c r="AC236" s="1"/>
  <c r="W206"/>
  <c r="Z206" s="1"/>
  <c r="AC206" s="1"/>
  <c r="W161"/>
  <c r="Z161" s="1"/>
  <c r="AC161" s="1"/>
  <c r="W142"/>
  <c r="Z142" s="1"/>
  <c r="AC142" s="1"/>
  <c r="W245"/>
  <c r="Z245" s="1"/>
  <c r="AC245" s="1"/>
  <c r="W629"/>
  <c r="Z629" s="1"/>
  <c r="AC629" s="1"/>
  <c r="AF629" s="1"/>
  <c r="AI629" s="1"/>
  <c r="AL629" s="1"/>
  <c r="W614"/>
  <c r="Z614" s="1"/>
  <c r="AC614" s="1"/>
  <c r="W544"/>
  <c r="W523"/>
  <c r="Z523" s="1"/>
  <c r="AC523" s="1"/>
  <c r="W514"/>
  <c r="Z514" s="1"/>
  <c r="AC514" s="1"/>
  <c r="W488"/>
  <c r="Z488" s="1"/>
  <c r="AC488" s="1"/>
  <c r="W470"/>
  <c r="Z470" s="1"/>
  <c r="AC470" s="1"/>
  <c r="W437"/>
  <c r="Z437" s="1"/>
  <c r="AC437" s="1"/>
  <c r="AF437" s="1"/>
  <c r="W409"/>
  <c r="Z409" s="1"/>
  <c r="AC409" s="1"/>
  <c r="W403"/>
  <c r="Z403" s="1"/>
  <c r="AC403" s="1"/>
  <c r="W397"/>
  <c r="Z397" s="1"/>
  <c r="AC397" s="1"/>
  <c r="W388"/>
  <c r="Z388" s="1"/>
  <c r="AC388" s="1"/>
  <c r="W365"/>
  <c r="Z365" s="1"/>
  <c r="AC365" s="1"/>
  <c r="W357"/>
  <c r="Z357" s="1"/>
  <c r="AC357" s="1"/>
  <c r="W341"/>
  <c r="Z341" s="1"/>
  <c r="AC341" s="1"/>
  <c r="Q334"/>
  <c r="T334" s="1"/>
  <c r="W282"/>
  <c r="Z282" s="1"/>
  <c r="AC282" s="1"/>
  <c r="W276"/>
  <c r="Z276" s="1"/>
  <c r="AC276" s="1"/>
  <c r="W265"/>
  <c r="Z265" s="1"/>
  <c r="AC265" s="1"/>
  <c r="W238"/>
  <c r="Z238" s="1"/>
  <c r="AC238" s="1"/>
  <c r="W208"/>
  <c r="Z208" s="1"/>
  <c r="AC208" s="1"/>
  <c r="W193"/>
  <c r="Z193" s="1"/>
  <c r="AC193" s="1"/>
  <c r="W152"/>
  <c r="Z152" s="1"/>
  <c r="AC152" s="1"/>
  <c r="W140"/>
  <c r="Z140" s="1"/>
  <c r="AC140" s="1"/>
  <c r="W328"/>
  <c r="Z328" s="1"/>
  <c r="AC328" s="1"/>
  <c r="W329"/>
  <c r="Z329" s="1"/>
  <c r="AC329" s="1"/>
  <c r="W474"/>
  <c r="Z474" s="1"/>
  <c r="AC474" s="1"/>
  <c r="W351"/>
  <c r="Z351" s="1"/>
  <c r="AC351" s="1"/>
  <c r="W401"/>
  <c r="Z401" s="1"/>
  <c r="AC401" s="1"/>
  <c r="W266"/>
  <c r="Z266" s="1"/>
  <c r="AC266" s="1"/>
  <c r="W404"/>
  <c r="Z404" s="1"/>
  <c r="AC404" s="1"/>
  <c r="W502"/>
  <c r="Z502" s="1"/>
  <c r="AC502" s="1"/>
  <c r="AF502" s="1"/>
  <c r="W72"/>
  <c r="Z72" s="1"/>
  <c r="AC72" s="1"/>
  <c r="W428"/>
  <c r="Z428" s="1"/>
  <c r="AC428" s="1"/>
  <c r="AF428" s="1"/>
  <c r="W259"/>
  <c r="Z259" s="1"/>
  <c r="AC259" s="1"/>
  <c r="W602"/>
  <c r="Z602" s="1"/>
  <c r="AC602" s="1"/>
  <c r="W68"/>
  <c r="Z68" s="1"/>
  <c r="AC68" s="1"/>
  <c r="W426"/>
  <c r="Z426" s="1"/>
  <c r="AC426" s="1"/>
  <c r="W382"/>
  <c r="Z382" s="1"/>
  <c r="AC382" s="1"/>
  <c r="W482"/>
  <c r="Z482" s="1"/>
  <c r="AC482" s="1"/>
  <c r="W226"/>
  <c r="Z226" s="1"/>
  <c r="AC226" s="1"/>
  <c r="W429"/>
  <c r="Z429" s="1"/>
  <c r="AC429" s="1"/>
  <c r="W237"/>
  <c r="Z237" s="1"/>
  <c r="AC237" s="1"/>
  <c r="W16"/>
  <c r="Z16" s="1"/>
  <c r="AC16" s="1"/>
  <c r="AF16" s="1"/>
  <c r="AI16" s="1"/>
  <c r="AL16" s="1"/>
  <c r="W278"/>
  <c r="Z278" s="1"/>
  <c r="AC278" s="1"/>
  <c r="W447"/>
  <c r="W484"/>
  <c r="Z484" s="1"/>
  <c r="AC484" s="1"/>
  <c r="W22"/>
  <c r="Z22" s="1"/>
  <c r="AC22" s="1"/>
  <c r="AF22" s="1"/>
  <c r="AI22" s="1"/>
  <c r="AL22" s="1"/>
  <c r="W165"/>
  <c r="Z165" s="1"/>
  <c r="AC165" s="1"/>
  <c r="W168"/>
  <c r="Z168" s="1"/>
  <c r="AC168" s="1"/>
  <c r="W164"/>
  <c r="Z164" s="1"/>
  <c r="AC164" s="1"/>
  <c r="W606"/>
  <c r="Z606" s="1"/>
  <c r="AC606" s="1"/>
  <c r="W597"/>
  <c r="Z597" s="1"/>
  <c r="AC597" s="1"/>
  <c r="W607"/>
  <c r="Z607" s="1"/>
  <c r="AC607" s="1"/>
  <c r="W66"/>
  <c r="Z66" s="1"/>
  <c r="AC66" s="1"/>
  <c r="AI52"/>
  <c r="AL52" s="1"/>
  <c r="W43"/>
  <c r="Z43" s="1"/>
  <c r="AC43" s="1"/>
  <c r="AF43" s="1"/>
  <c r="AI43" s="1"/>
  <c r="AL43" s="1"/>
  <c r="W50"/>
  <c r="Z50" s="1"/>
  <c r="AC50" s="1"/>
  <c r="AF50" s="1"/>
  <c r="AI50" s="1"/>
  <c r="AL50" s="1"/>
  <c r="W42"/>
  <c r="Z42" s="1"/>
  <c r="AC42" s="1"/>
  <c r="AF42" s="1"/>
  <c r="AI42" s="1"/>
  <c r="AL42" s="1"/>
  <c r="W99"/>
  <c r="Z99" s="1"/>
  <c r="AC99" s="1"/>
  <c r="W627"/>
  <c r="Z627" s="1"/>
  <c r="AC627" s="1"/>
  <c r="W593"/>
  <c r="Z593" s="1"/>
  <c r="AC593" s="1"/>
  <c r="W549"/>
  <c r="Z549" s="1"/>
  <c r="AC549" s="1"/>
  <c r="W521"/>
  <c r="Z521" s="1"/>
  <c r="AC521" s="1"/>
  <c r="W503"/>
  <c r="Z503" s="1"/>
  <c r="AC503" s="1"/>
  <c r="AF503" s="1"/>
  <c r="W495"/>
  <c r="Z495" s="1"/>
  <c r="AC495" s="1"/>
  <c r="AF495" s="1"/>
  <c r="AF494" s="1"/>
  <c r="W487"/>
  <c r="Z487" s="1"/>
  <c r="AC487" s="1"/>
  <c r="W480"/>
  <c r="Z480" s="1"/>
  <c r="AC480" s="1"/>
  <c r="W472"/>
  <c r="Z472" s="1"/>
  <c r="AC472" s="1"/>
  <c r="W467"/>
  <c r="Z467" s="1"/>
  <c r="AC467" s="1"/>
  <c r="W438"/>
  <c r="Z438" s="1"/>
  <c r="AC438" s="1"/>
  <c r="W425"/>
  <c r="Z425" s="1"/>
  <c r="AC425" s="1"/>
  <c r="W406"/>
  <c r="Z406" s="1"/>
  <c r="AC406" s="1"/>
  <c r="W398"/>
  <c r="Z398" s="1"/>
  <c r="AC398" s="1"/>
  <c r="W366"/>
  <c r="Z366" s="1"/>
  <c r="AC366" s="1"/>
  <c r="W360"/>
  <c r="Z360" s="1"/>
  <c r="AC360" s="1"/>
  <c r="W356"/>
  <c r="Z356" s="1"/>
  <c r="AC356" s="1"/>
  <c r="W281"/>
  <c r="Z281" s="1"/>
  <c r="AC281" s="1"/>
  <c r="W275"/>
  <c r="Z275" s="1"/>
  <c r="AC275" s="1"/>
  <c r="W264"/>
  <c r="Z264" s="1"/>
  <c r="AC264" s="1"/>
  <c r="W258"/>
  <c r="Z258" s="1"/>
  <c r="AC258" s="1"/>
  <c r="W235"/>
  <c r="Z235" s="1"/>
  <c r="AC235" s="1"/>
  <c r="W217"/>
  <c r="Z217" s="1"/>
  <c r="AC217" s="1"/>
  <c r="W207"/>
  <c r="Z207" s="1"/>
  <c r="AC207" s="1"/>
  <c r="W188"/>
  <c r="Z188" s="1"/>
  <c r="AC188" s="1"/>
  <c r="W147"/>
  <c r="Z147" s="1"/>
  <c r="AC147" s="1"/>
  <c r="W125"/>
  <c r="Z125" s="1"/>
  <c r="AC125" s="1"/>
  <c r="W118"/>
  <c r="Z118" s="1"/>
  <c r="AC118" s="1"/>
  <c r="W88"/>
  <c r="Z88" s="1"/>
  <c r="AC88" s="1"/>
  <c r="W77"/>
  <c r="Z77" s="1"/>
  <c r="AC77" s="1"/>
  <c r="W73"/>
  <c r="Z73" s="1"/>
  <c r="AC73" s="1"/>
  <c r="W69"/>
  <c r="Z69" s="1"/>
  <c r="AC69" s="1"/>
  <c r="W84"/>
  <c r="Z84" s="1"/>
  <c r="AC84" s="1"/>
  <c r="W124"/>
  <c r="Z124" s="1"/>
  <c r="AC124" s="1"/>
  <c r="Z300"/>
  <c r="AC300" s="1"/>
  <c r="S421"/>
  <c r="N479"/>
  <c r="Q479" s="1"/>
  <c r="T479" s="1"/>
  <c r="W312"/>
  <c r="Z312" s="1"/>
  <c r="AC312" s="1"/>
  <c r="W146"/>
  <c r="Z146" s="1"/>
  <c r="AC146" s="1"/>
  <c r="W117"/>
  <c r="Z117" s="1"/>
  <c r="AC117" s="1"/>
  <c r="W486"/>
  <c r="Z486" s="1"/>
  <c r="AC486" s="1"/>
  <c r="W74"/>
  <c r="Z74" s="1"/>
  <c r="AC74" s="1"/>
  <c r="W70"/>
  <c r="Z70" s="1"/>
  <c r="AC70" s="1"/>
  <c r="W234"/>
  <c r="Z234" s="1"/>
  <c r="AC234" s="1"/>
  <c r="W567"/>
  <c r="Z567" s="1"/>
  <c r="AC567" s="1"/>
  <c r="W446"/>
  <c r="W385"/>
  <c r="Z385" s="1"/>
  <c r="AC385" s="1"/>
  <c r="W354"/>
  <c r="Z354" s="1"/>
  <c r="AC354" s="1"/>
  <c r="W315"/>
  <c r="Z315" s="1"/>
  <c r="AC315" s="1"/>
  <c r="W102"/>
  <c r="Z102" s="1"/>
  <c r="AC102" s="1"/>
  <c r="W262"/>
  <c r="Z262" s="1"/>
  <c r="AC262" s="1"/>
  <c r="W352"/>
  <c r="Z352" s="1"/>
  <c r="AC352" s="1"/>
  <c r="W263"/>
  <c r="Z263" s="1"/>
  <c r="AC263" s="1"/>
  <c r="W566"/>
  <c r="Z566" s="1"/>
  <c r="AC566" s="1"/>
  <c r="W362"/>
  <c r="Z362" s="1"/>
  <c r="AC362" s="1"/>
  <c r="W313"/>
  <c r="Z313" s="1"/>
  <c r="AC313" s="1"/>
  <c r="W464"/>
  <c r="Z464" s="1"/>
  <c r="AC464" s="1"/>
  <c r="W431"/>
  <c r="Z431" s="1"/>
  <c r="AC431" s="1"/>
  <c r="AI431" s="1"/>
  <c r="AL431" s="1"/>
  <c r="W205"/>
  <c r="Z205" s="1"/>
  <c r="AC205" s="1"/>
  <c r="Z182"/>
  <c r="AC182" s="1"/>
  <c r="W167"/>
  <c r="Z167" s="1"/>
  <c r="AC167" s="1"/>
  <c r="W163"/>
  <c r="Z163" s="1"/>
  <c r="AC163" s="1"/>
  <c r="W166"/>
  <c r="Z166" s="1"/>
  <c r="AC166" s="1"/>
  <c r="W162"/>
  <c r="Z162" s="1"/>
  <c r="W608"/>
  <c r="Z608" s="1"/>
  <c r="AC608" s="1"/>
  <c r="W604"/>
  <c r="Z604" s="1"/>
  <c r="AC604" s="1"/>
  <c r="W603"/>
  <c r="Z603" s="1"/>
  <c r="AC603" s="1"/>
  <c r="W47"/>
  <c r="Z47" s="1"/>
  <c r="AC47" s="1"/>
  <c r="AF47" s="1"/>
  <c r="AI47" s="1"/>
  <c r="AL47" s="1"/>
  <c r="W39"/>
  <c r="Z39" s="1"/>
  <c r="AC39" s="1"/>
  <c r="AF39" s="1"/>
  <c r="AI39" s="1"/>
  <c r="AL39" s="1"/>
  <c r="W46"/>
  <c r="Z46" s="1"/>
  <c r="AC46" s="1"/>
  <c r="AF46" s="1"/>
  <c r="AI46" s="1"/>
  <c r="AL46" s="1"/>
  <c r="W38"/>
  <c r="Z38" s="1"/>
  <c r="AC38" s="1"/>
  <c r="AF38" s="1"/>
  <c r="AI38" s="1"/>
  <c r="AL38" s="1"/>
  <c r="W359"/>
  <c r="Z359" s="1"/>
  <c r="AC359" s="1"/>
  <c r="W131"/>
  <c r="Z131" s="1"/>
  <c r="AC131" s="1"/>
  <c r="W123"/>
  <c r="Z123" s="1"/>
  <c r="AC123" s="1"/>
  <c r="W119"/>
  <c r="Z119" s="1"/>
  <c r="AC119" s="1"/>
  <c r="W103"/>
  <c r="Z103" s="1"/>
  <c r="AC103" s="1"/>
  <c r="W92"/>
  <c r="Z92" s="1"/>
  <c r="AC92" s="1"/>
  <c r="W85"/>
  <c r="Z85" s="1"/>
  <c r="AC85" s="1"/>
  <c r="W78"/>
  <c r="Z78" s="1"/>
  <c r="AC78" s="1"/>
  <c r="W204"/>
  <c r="Z204" s="1"/>
  <c r="AC204" s="1"/>
  <c r="W525"/>
  <c r="Z525" s="1"/>
  <c r="AC525" s="1"/>
  <c r="W615"/>
  <c r="Z615" s="1"/>
  <c r="AC615" s="1"/>
  <c r="W565"/>
  <c r="Z565" s="1"/>
  <c r="AC565" s="1"/>
  <c r="W541"/>
  <c r="Z541" s="1"/>
  <c r="AC541" s="1"/>
  <c r="W512"/>
  <c r="Z512" s="1"/>
  <c r="AC512" s="1"/>
  <c r="W489"/>
  <c r="Z489" s="1"/>
  <c r="AC489" s="1"/>
  <c r="W483"/>
  <c r="Z483" s="1"/>
  <c r="AC483" s="1"/>
  <c r="W475"/>
  <c r="Z475" s="1"/>
  <c r="AC475" s="1"/>
  <c r="W469"/>
  <c r="Z469" s="1"/>
  <c r="AC469" s="1"/>
  <c r="W465"/>
  <c r="Z465" s="1"/>
  <c r="AC465" s="1"/>
  <c r="W436"/>
  <c r="Z436" s="1"/>
  <c r="AC436" s="1"/>
  <c r="W402"/>
  <c r="Z402" s="1"/>
  <c r="AC402" s="1"/>
  <c r="W389"/>
  <c r="Z389" s="1"/>
  <c r="AI389" s="1"/>
  <c r="AL389" s="1"/>
  <c r="W364"/>
  <c r="Z364" s="1"/>
  <c r="AC364" s="1"/>
  <c r="W358"/>
  <c r="Z358" s="1"/>
  <c r="AC358" s="1"/>
  <c r="Z350"/>
  <c r="W340"/>
  <c r="Z340" s="1"/>
  <c r="AC340" s="1"/>
  <c r="W333"/>
  <c r="Z333" s="1"/>
  <c r="AC333" s="1"/>
  <c r="W314"/>
  <c r="Z314" s="1"/>
  <c r="AC314" s="1"/>
  <c r="W283"/>
  <c r="Z283" s="1"/>
  <c r="AC283" s="1"/>
  <c r="W279"/>
  <c r="Z279" s="1"/>
  <c r="AC279" s="1"/>
  <c r="W268"/>
  <c r="Z268" s="1"/>
  <c r="AC268" s="1"/>
  <c r="W260"/>
  <c r="Z260" s="1"/>
  <c r="AC260" s="1"/>
  <c r="W253"/>
  <c r="Z253" s="1"/>
  <c r="AC253" s="1"/>
  <c r="AI253" s="1"/>
  <c r="AL253" s="1"/>
  <c r="W233"/>
  <c r="Z233" s="1"/>
  <c r="AC233" s="1"/>
  <c r="W222"/>
  <c r="Z222" s="1"/>
  <c r="AC222" s="1"/>
  <c r="W209"/>
  <c r="Z209" s="1"/>
  <c r="AC209" s="1"/>
  <c r="W191"/>
  <c r="Z191" s="1"/>
  <c r="AC191" s="1"/>
  <c r="W144"/>
  <c r="Z144" s="1"/>
  <c r="AC144" s="1"/>
  <c r="W132"/>
  <c r="Z132" s="1"/>
  <c r="AC132" s="1"/>
  <c r="W122"/>
  <c r="Z122" s="1"/>
  <c r="AC122" s="1"/>
  <c r="W100"/>
  <c r="Z100" s="1"/>
  <c r="AC100" s="1"/>
  <c r="W91"/>
  <c r="Z91" s="1"/>
  <c r="AC91" s="1"/>
  <c r="W86"/>
  <c r="Z86" s="1"/>
  <c r="AC86" s="1"/>
  <c r="W79"/>
  <c r="Z79" s="1"/>
  <c r="AC79" s="1"/>
  <c r="W75"/>
  <c r="Z75" s="1"/>
  <c r="AC75" s="1"/>
  <c r="W71"/>
  <c r="Z71" s="1"/>
  <c r="AC71" s="1"/>
  <c r="W20"/>
  <c r="Z20" s="1"/>
  <c r="AC20" s="1"/>
  <c r="AF20" s="1"/>
  <c r="AI20" s="1"/>
  <c r="AL20" s="1"/>
  <c r="W625"/>
  <c r="Z625" s="1"/>
  <c r="AC625" s="1"/>
  <c r="W257"/>
  <c r="Z257" s="1"/>
  <c r="AC257" s="1"/>
  <c r="W274"/>
  <c r="Z274" s="1"/>
  <c r="AC274" s="1"/>
  <c r="Q114"/>
  <c r="T114" s="1"/>
  <c r="Q111"/>
  <c r="T111" s="1"/>
  <c r="Q61"/>
  <c r="T61" s="1"/>
  <c r="W61" s="1"/>
  <c r="S272"/>
  <c r="S611"/>
  <c r="S532" s="1"/>
  <c r="S651"/>
  <c r="S653"/>
  <c r="P639"/>
  <c r="P28"/>
  <c r="P635"/>
  <c r="M324"/>
  <c r="M323" s="1"/>
  <c r="M421"/>
  <c r="M653" s="1"/>
  <c r="M637"/>
  <c r="AH28"/>
  <c r="AA648"/>
  <c r="K534"/>
  <c r="N534" s="1"/>
  <c r="Q534" s="1"/>
  <c r="T534" s="1"/>
  <c r="H612"/>
  <c r="R462"/>
  <c r="R654" s="1"/>
  <c r="AK656"/>
  <c r="Y640"/>
  <c r="AD11"/>
  <c r="AD10" s="1"/>
  <c r="V28"/>
  <c r="K12"/>
  <c r="N12" s="1"/>
  <c r="Q12" s="1"/>
  <c r="T12" s="1"/>
  <c r="AQ300"/>
  <c r="K381"/>
  <c r="W337"/>
  <c r="Z337" s="1"/>
  <c r="AC337" s="1"/>
  <c r="T336"/>
  <c r="W331"/>
  <c r="Z331" s="1"/>
  <c r="AC331" s="1"/>
  <c r="Q330"/>
  <c r="T330" s="1"/>
  <c r="W289"/>
  <c r="Z289" s="1"/>
  <c r="AC289" s="1"/>
  <c r="W288"/>
  <c r="Z288" s="1"/>
  <c r="AC288" s="1"/>
  <c r="AF288" s="1"/>
  <c r="W246"/>
  <c r="Z246" s="1"/>
  <c r="AC246" s="1"/>
  <c r="Q243"/>
  <c r="T243" s="1"/>
  <c r="W141"/>
  <c r="Z141" s="1"/>
  <c r="AC141" s="1"/>
  <c r="Q96"/>
  <c r="W82"/>
  <c r="Z82" s="1"/>
  <c r="AC82" s="1"/>
  <c r="W500"/>
  <c r="Z500" s="1"/>
  <c r="AC500" s="1"/>
  <c r="Q498"/>
  <c r="T498" s="1"/>
  <c r="K159"/>
  <c r="N159" s="1"/>
  <c r="Q159" s="1"/>
  <c r="T159" s="1"/>
  <c r="K223"/>
  <c r="N223" s="1"/>
  <c r="Q223" s="1"/>
  <c r="T223" s="1"/>
  <c r="K624"/>
  <c r="N624" s="1"/>
  <c r="Q624" s="1"/>
  <c r="T624" s="1"/>
  <c r="K494"/>
  <c r="N494" s="1"/>
  <c r="Q494" s="1"/>
  <c r="T494" s="1"/>
  <c r="K189"/>
  <c r="N189" s="1"/>
  <c r="Q189" s="1"/>
  <c r="T189" s="1"/>
  <c r="K143"/>
  <c r="N143" s="1"/>
  <c r="Q143" s="1"/>
  <c r="T143" s="1"/>
  <c r="K539"/>
  <c r="N539" s="1"/>
  <c r="Q539" s="1"/>
  <c r="T539" s="1"/>
  <c r="K498"/>
  <c r="N498" s="1"/>
  <c r="K160"/>
  <c r="N160" s="1"/>
  <c r="Q160" s="1"/>
  <c r="T160" s="1"/>
  <c r="K612"/>
  <c r="N612" s="1"/>
  <c r="Q612" s="1"/>
  <c r="T612" s="1"/>
  <c r="K519"/>
  <c r="N519" s="1"/>
  <c r="K510"/>
  <c r="N510" s="1"/>
  <c r="Q510" s="1"/>
  <c r="T510" s="1"/>
  <c r="K613"/>
  <c r="N613" s="1"/>
  <c r="Q613" s="1"/>
  <c r="T613" s="1"/>
  <c r="K562"/>
  <c r="N562" s="1"/>
  <c r="Q562" s="1"/>
  <c r="T562" s="1"/>
  <c r="K552"/>
  <c r="N552" s="1"/>
  <c r="Q552" s="1"/>
  <c r="T552" s="1"/>
  <c r="K524"/>
  <c r="N524" s="1"/>
  <c r="Q524" s="1"/>
  <c r="T524" s="1"/>
  <c r="K481"/>
  <c r="N481" s="1"/>
  <c r="Q481" s="1"/>
  <c r="T481" s="1"/>
  <c r="K187"/>
  <c r="N187" s="1"/>
  <c r="Q187" s="1"/>
  <c r="T187" s="1"/>
  <c r="K579"/>
  <c r="N579" s="1"/>
  <c r="Q579" s="1"/>
  <c r="T579" s="1"/>
  <c r="K121"/>
  <c r="N121" s="1"/>
  <c r="Q121" s="1"/>
  <c r="T121" s="1"/>
  <c r="K90"/>
  <c r="N90" s="1"/>
  <c r="Q90" s="1"/>
  <c r="T90" s="1"/>
  <c r="K513"/>
  <c r="N513" s="1"/>
  <c r="Q513" s="1"/>
  <c r="T513" s="1"/>
  <c r="K256"/>
  <c r="N256" s="1"/>
  <c r="Q256" s="1"/>
  <c r="T256" s="1"/>
  <c r="K628"/>
  <c r="N628" s="1"/>
  <c r="Q628" s="1"/>
  <c r="T628" s="1"/>
  <c r="K591"/>
  <c r="N591" s="1"/>
  <c r="Q591" s="1"/>
  <c r="T591" s="1"/>
  <c r="H663"/>
  <c r="K242"/>
  <c r="N242" s="1"/>
  <c r="Q242" s="1"/>
  <c r="T242" s="1"/>
  <c r="K592"/>
  <c r="N592" s="1"/>
  <c r="Q592" s="1"/>
  <c r="T592" s="1"/>
  <c r="K471"/>
  <c r="N471" s="1"/>
  <c r="Q471" s="1"/>
  <c r="T471" s="1"/>
  <c r="K522"/>
  <c r="N522" s="1"/>
  <c r="Q522" s="1"/>
  <c r="T522" s="1"/>
  <c r="I421"/>
  <c r="I653" s="1"/>
  <c r="K80"/>
  <c r="N80" s="1"/>
  <c r="K553"/>
  <c r="N553" s="1"/>
  <c r="Q553" s="1"/>
  <c r="T553" s="1"/>
  <c r="K347"/>
  <c r="N347" s="1"/>
  <c r="K423"/>
  <c r="N423" s="1"/>
  <c r="Q423" s="1"/>
  <c r="T423" s="1"/>
  <c r="K243"/>
  <c r="N243" s="1"/>
  <c r="K540"/>
  <c r="N540" s="1"/>
  <c r="Q540" s="1"/>
  <c r="T540" s="1"/>
  <c r="K427"/>
  <c r="N427" s="1"/>
  <c r="Q427" s="1"/>
  <c r="T427" s="1"/>
  <c r="AE11"/>
  <c r="X658"/>
  <c r="AB28"/>
  <c r="K518"/>
  <c r="N518" s="1"/>
  <c r="I94"/>
  <c r="L660"/>
  <c r="AK640"/>
  <c r="K509"/>
  <c r="N509" s="1"/>
  <c r="X109"/>
  <c r="N220"/>
  <c r="AA109"/>
  <c r="K232"/>
  <c r="N232" s="1"/>
  <c r="Q232" s="1"/>
  <c r="T232" s="1"/>
  <c r="H646"/>
  <c r="K138"/>
  <c r="N138" s="1"/>
  <c r="K251"/>
  <c r="N251" s="1"/>
  <c r="Q251" s="1"/>
  <c r="T251" s="1"/>
  <c r="K535"/>
  <c r="N535" s="1"/>
  <c r="Q535" s="1"/>
  <c r="T535" s="1"/>
  <c r="K216"/>
  <c r="N216" s="1"/>
  <c r="Q216" s="1"/>
  <c r="T216" s="1"/>
  <c r="K130"/>
  <c r="N130" s="1"/>
  <c r="Q130" s="1"/>
  <c r="T130" s="1"/>
  <c r="K255"/>
  <c r="N255" s="1"/>
  <c r="Q255" s="1"/>
  <c r="T255" s="1"/>
  <c r="K139"/>
  <c r="N139" s="1"/>
  <c r="K435"/>
  <c r="N435" s="1"/>
  <c r="Q435" s="1"/>
  <c r="T435" s="1"/>
  <c r="K151"/>
  <c r="N151" s="1"/>
  <c r="Q151" s="1"/>
  <c r="T151" s="1"/>
  <c r="K272"/>
  <c r="N272" s="1"/>
  <c r="Q272" s="1"/>
  <c r="T272" s="1"/>
  <c r="H18"/>
  <c r="K18" s="1"/>
  <c r="N18" s="1"/>
  <c r="K19"/>
  <c r="N19" s="1"/>
  <c r="Q19" s="1"/>
  <c r="T19" s="1"/>
  <c r="K153"/>
  <c r="N153" s="1"/>
  <c r="Q153" s="1"/>
  <c r="T153" s="1"/>
  <c r="W153" s="1"/>
  <c r="Z153" s="1"/>
  <c r="AC153" s="1"/>
  <c r="K241"/>
  <c r="N241" s="1"/>
  <c r="Q241" s="1"/>
  <c r="T241" s="1"/>
  <c r="S658"/>
  <c r="K533"/>
  <c r="N533" s="1"/>
  <c r="Q533" s="1"/>
  <c r="T533" s="1"/>
  <c r="K111"/>
  <c r="N111" s="1"/>
  <c r="K261"/>
  <c r="N261" s="1"/>
  <c r="Q261" s="1"/>
  <c r="T261" s="1"/>
  <c r="K101"/>
  <c r="N101" s="1"/>
  <c r="Q101" s="1"/>
  <c r="T101" s="1"/>
  <c r="H653"/>
  <c r="Q56"/>
  <c r="T56" s="1"/>
  <c r="W56" s="1"/>
  <c r="Z56" s="1"/>
  <c r="N36"/>
  <c r="Q37"/>
  <c r="T37" s="1"/>
  <c r="K56"/>
  <c r="N56" s="1"/>
  <c r="K41"/>
  <c r="N41" s="1"/>
  <c r="Q41" s="1"/>
  <c r="T41" s="1"/>
  <c r="K65"/>
  <c r="N65" s="1"/>
  <c r="Q65" s="1"/>
  <c r="T65" s="1"/>
  <c r="H638"/>
  <c r="K64"/>
  <c r="K638" s="1"/>
  <c r="N638" s="1"/>
  <c r="Q638" s="1"/>
  <c r="T638" s="1"/>
  <c r="W638" s="1"/>
  <c r="K49"/>
  <c r="N49" s="1"/>
  <c r="Q49" s="1"/>
  <c r="T49" s="1"/>
  <c r="K45"/>
  <c r="N45" s="1"/>
  <c r="Q45" s="1"/>
  <c r="T45" s="1"/>
  <c r="I645"/>
  <c r="I659"/>
  <c r="K517"/>
  <c r="K659" s="1"/>
  <c r="N659" s="1"/>
  <c r="Q659" s="1"/>
  <c r="T659" s="1"/>
  <c r="W659" s="1"/>
  <c r="I218"/>
  <c r="I214" s="1"/>
  <c r="I201"/>
  <c r="AG656"/>
  <c r="H649"/>
  <c r="K595"/>
  <c r="N595" s="1"/>
  <c r="Q595" s="1"/>
  <c r="T595" s="1"/>
  <c r="K596"/>
  <c r="N596" s="1"/>
  <c r="Q596" s="1"/>
  <c r="T596" s="1"/>
  <c r="N649"/>
  <c r="Q649" s="1"/>
  <c r="T649" s="1"/>
  <c r="W649" s="1"/>
  <c r="K575"/>
  <c r="N575" s="1"/>
  <c r="Q575" s="1"/>
  <c r="T575" s="1"/>
  <c r="P656"/>
  <c r="Q530"/>
  <c r="T530" s="1"/>
  <c r="N529"/>
  <c r="AD658"/>
  <c r="H95"/>
  <c r="K95" s="1"/>
  <c r="H661"/>
  <c r="AG640"/>
  <c r="AA640"/>
  <c r="Y28"/>
  <c r="S634"/>
  <c r="L658"/>
  <c r="AJ94"/>
  <c r="V634"/>
  <c r="AM109"/>
  <c r="AM642"/>
  <c r="N13"/>
  <c r="H634"/>
  <c r="AN635"/>
  <c r="AM149"/>
  <c r="AN650"/>
  <c r="AM214"/>
  <c r="AM658"/>
  <c r="AM635"/>
  <c r="AN658"/>
  <c r="AN639"/>
  <c r="AN637"/>
  <c r="AM621"/>
  <c r="AM620" s="1"/>
  <c r="AM637"/>
  <c r="AN653"/>
  <c r="AM653"/>
  <c r="AD230"/>
  <c r="AG109"/>
  <c r="L507"/>
  <c r="AH507"/>
  <c r="AE662"/>
  <c r="Y635"/>
  <c r="F67"/>
  <c r="F28" s="1"/>
  <c r="F149"/>
  <c r="M656"/>
  <c r="AK230"/>
  <c r="AK286"/>
  <c r="F324"/>
  <c r="H324" s="1"/>
  <c r="AD507"/>
  <c r="F218"/>
  <c r="F214" s="1"/>
  <c r="H214" s="1"/>
  <c r="H219"/>
  <c r="K219" s="1"/>
  <c r="N219" s="1"/>
  <c r="Q219" s="1"/>
  <c r="T219" s="1"/>
  <c r="N400"/>
  <c r="Q400" s="1"/>
  <c r="T400" s="1"/>
  <c r="AB532"/>
  <c r="AJ230"/>
  <c r="AD214"/>
  <c r="R507"/>
  <c r="AD149"/>
  <c r="O658"/>
  <c r="N527"/>
  <c r="Q527" s="1"/>
  <c r="T527" s="1"/>
  <c r="V149"/>
  <c r="AG507"/>
  <c r="AD94"/>
  <c r="AP298"/>
  <c r="AP300" s="1"/>
  <c r="O94"/>
  <c r="I11"/>
  <c r="I10" s="1"/>
  <c r="AA634"/>
  <c r="P658"/>
  <c r="V658"/>
  <c r="N660"/>
  <c r="Q660" s="1"/>
  <c r="T660" s="1"/>
  <c r="W660" s="1"/>
  <c r="AM11"/>
  <c r="AA658"/>
  <c r="AB656"/>
  <c r="Y634"/>
  <c r="H273"/>
  <c r="V635"/>
  <c r="AN654"/>
  <c r="P507"/>
  <c r="Y637"/>
  <c r="U507"/>
  <c r="AE149"/>
  <c r="O656"/>
  <c r="AG149"/>
  <c r="AJ658"/>
  <c r="X201"/>
  <c r="Q13"/>
  <c r="AJ532"/>
  <c r="Y149"/>
  <c r="X507"/>
  <c r="I640"/>
  <c r="L28"/>
  <c r="Q221"/>
  <c r="T221" s="1"/>
  <c r="R640"/>
  <c r="R149"/>
  <c r="AK94"/>
  <c r="I635"/>
  <c r="AE507"/>
  <c r="M28"/>
  <c r="Y658"/>
  <c r="AA656"/>
  <c r="AA214"/>
  <c r="AG658"/>
  <c r="O634"/>
  <c r="AA28"/>
  <c r="AH149"/>
  <c r="M507"/>
  <c r="L656"/>
  <c r="P11"/>
  <c r="P10" s="1"/>
  <c r="AD201"/>
  <c r="AD656"/>
  <c r="R658"/>
  <c r="U286"/>
  <c r="Y507"/>
  <c r="AG635"/>
  <c r="AK507"/>
  <c r="S28"/>
  <c r="S640"/>
  <c r="AG662"/>
  <c r="AG230"/>
  <c r="V507"/>
  <c r="M149"/>
  <c r="O652"/>
  <c r="O286"/>
  <c r="AB651"/>
  <c r="AM230"/>
  <c r="Q347"/>
  <c r="H644"/>
  <c r="I651"/>
  <c r="AJ109"/>
  <c r="V109"/>
  <c r="U642"/>
  <c r="U109"/>
  <c r="L634"/>
  <c r="L11"/>
  <c r="L10" s="1"/>
  <c r="P109"/>
  <c r="P642"/>
  <c r="H561"/>
  <c r="K561" s="1"/>
  <c r="F557"/>
  <c r="H557" s="1"/>
  <c r="K557" s="1"/>
  <c r="I109"/>
  <c r="I642"/>
  <c r="F507"/>
  <c r="H507" s="1"/>
  <c r="M658"/>
  <c r="H250"/>
  <c r="N325"/>
  <c r="AM462"/>
  <c r="AM654" s="1"/>
  <c r="AH286"/>
  <c r="AH639"/>
  <c r="AJ507"/>
  <c r="M635"/>
  <c r="L532"/>
  <c r="O28"/>
  <c r="V532"/>
  <c r="P286"/>
  <c r="AA646"/>
  <c r="AP427"/>
  <c r="V656"/>
  <c r="X634"/>
  <c r="X11"/>
  <c r="X10" s="1"/>
  <c r="O648"/>
  <c r="O149"/>
  <c r="X149"/>
  <c r="O109"/>
  <c r="AJ11"/>
  <c r="AJ10" s="1"/>
  <c r="AJ634"/>
  <c r="I650"/>
  <c r="L149"/>
  <c r="L650"/>
  <c r="S507"/>
  <c r="X532"/>
  <c r="V648"/>
  <c r="AD532"/>
  <c r="U532"/>
  <c r="AK532"/>
  <c r="X287"/>
  <c r="X286" s="1"/>
  <c r="O532"/>
  <c r="H508"/>
  <c r="O507"/>
  <c r="I639"/>
  <c r="I507"/>
  <c r="L642"/>
  <c r="L109"/>
  <c r="AB149"/>
  <c r="H295"/>
  <c r="K295" s="1"/>
  <c r="N295" s="1"/>
  <c r="Q295" s="1"/>
  <c r="T295" s="1"/>
  <c r="AG634"/>
  <c r="AG11"/>
  <c r="AG10" s="1"/>
  <c r="H657"/>
  <c r="Y109"/>
  <c r="Y642"/>
  <c r="H477"/>
  <c r="H664"/>
  <c r="Y532"/>
  <c r="N203"/>
  <c r="R201"/>
  <c r="R656"/>
  <c r="AE201"/>
  <c r="AA532"/>
  <c r="I231"/>
  <c r="AA635"/>
  <c r="X639"/>
  <c r="X28"/>
  <c r="H422"/>
  <c r="AJ656"/>
  <c r="AJ201"/>
  <c r="AE286"/>
  <c r="M532"/>
  <c r="AE642"/>
  <c r="AE109"/>
  <c r="H30"/>
  <c r="K30" s="1"/>
  <c r="N30" s="1"/>
  <c r="Q30" s="1"/>
  <c r="T30" s="1"/>
  <c r="H29"/>
  <c r="AM323"/>
  <c r="R651"/>
  <c r="P651"/>
  <c r="AA507"/>
  <c r="AH532"/>
  <c r="AD286"/>
  <c r="AG286"/>
  <c r="AK149"/>
  <c r="AK648"/>
  <c r="M646"/>
  <c r="M109"/>
  <c r="AB507"/>
  <c r="R532"/>
  <c r="F493"/>
  <c r="H493" s="1"/>
  <c r="K493" s="1"/>
  <c r="H497"/>
  <c r="AP331"/>
  <c r="R28"/>
  <c r="R645"/>
  <c r="AK658"/>
  <c r="AB658"/>
  <c r="S201"/>
  <c r="S656"/>
  <c r="S109"/>
  <c r="S642"/>
  <c r="R109"/>
  <c r="N601"/>
  <c r="Q601" s="1"/>
  <c r="T601" s="1"/>
  <c r="I600"/>
  <c r="K600" s="1"/>
  <c r="H40"/>
  <c r="AJ635"/>
  <c r="AJ28"/>
  <c r="V640"/>
  <c r="V94"/>
  <c r="AJ149"/>
  <c r="AB11"/>
  <c r="AB10" s="1"/>
  <c r="AB634"/>
  <c r="AB109"/>
  <c r="AB642"/>
  <c r="AH642"/>
  <c r="AH109"/>
  <c r="P648"/>
  <c r="P149"/>
  <c r="W154"/>
  <c r="Z154" s="1"/>
  <c r="AC154" s="1"/>
  <c r="F201"/>
  <c r="H201" s="1"/>
  <c r="H202"/>
  <c r="H656" s="1"/>
  <c r="AD635"/>
  <c r="AF635" s="1"/>
  <c r="AD28"/>
  <c r="P94"/>
  <c r="AE640"/>
  <c r="AE94"/>
  <c r="U149"/>
  <c r="U648"/>
  <c r="AH230"/>
  <c r="AH662"/>
  <c r="V652"/>
  <c r="V286"/>
  <c r="AJ652"/>
  <c r="AJ286"/>
  <c r="L653"/>
  <c r="L286"/>
  <c r="L248" s="1"/>
  <c r="AK635"/>
  <c r="AK28"/>
  <c r="AD109"/>
  <c r="AD642"/>
  <c r="AK109"/>
  <c r="AK646"/>
  <c r="S648"/>
  <c r="S149"/>
  <c r="Z63"/>
  <c r="AC63" s="1"/>
  <c r="AF63" s="1"/>
  <c r="AN63" s="1"/>
  <c r="N310"/>
  <c r="I636"/>
  <c r="I28"/>
  <c r="AG532"/>
  <c r="AA286"/>
  <c r="AE532"/>
  <c r="N120"/>
  <c r="Q120" s="1"/>
  <c r="T120" s="1"/>
  <c r="K644"/>
  <c r="N644" s="1"/>
  <c r="Q644" s="1"/>
  <c r="T644" s="1"/>
  <c r="W644" s="1"/>
  <c r="W594"/>
  <c r="Z594" s="1"/>
  <c r="AC594" s="1"/>
  <c r="Z649"/>
  <c r="AC649" s="1"/>
  <c r="K634"/>
  <c r="AM507"/>
  <c r="H623"/>
  <c r="F622"/>
  <c r="K664"/>
  <c r="N664" s="1"/>
  <c r="Q664" s="1"/>
  <c r="N611"/>
  <c r="Q611" s="1"/>
  <c r="T611" s="1"/>
  <c r="H551"/>
  <c r="Q497"/>
  <c r="T497" s="1"/>
  <c r="W498"/>
  <c r="Z498" s="1"/>
  <c r="AC498" s="1"/>
  <c r="AF498" s="1"/>
  <c r="AF497" s="1"/>
  <c r="N528"/>
  <c r="Q528" s="1"/>
  <c r="T528" s="1"/>
  <c r="K661"/>
  <c r="N661" s="1"/>
  <c r="Q661" s="1"/>
  <c r="T661" s="1"/>
  <c r="W661" s="1"/>
  <c r="W338"/>
  <c r="Z338" s="1"/>
  <c r="AC338" s="1"/>
  <c r="W336"/>
  <c r="Z336" s="1"/>
  <c r="AC336" s="1"/>
  <c r="H462"/>
  <c r="K462" s="1"/>
  <c r="H463"/>
  <c r="W478"/>
  <c r="Z478" s="1"/>
  <c r="AC478" s="1"/>
  <c r="W348"/>
  <c r="Z348" s="1"/>
  <c r="AC348" s="1"/>
  <c r="W335"/>
  <c r="Z335" s="1"/>
  <c r="AC335" s="1"/>
  <c r="W334"/>
  <c r="Z334" s="1"/>
  <c r="AC334" s="1"/>
  <c r="W327"/>
  <c r="Z327" s="1"/>
  <c r="AC327" s="1"/>
  <c r="W326"/>
  <c r="Z326" s="1"/>
  <c r="AC326" s="1"/>
  <c r="Q297"/>
  <c r="T297" s="1"/>
  <c r="H287"/>
  <c r="K287" s="1"/>
  <c r="W277"/>
  <c r="Z277" s="1"/>
  <c r="AC277" s="1"/>
  <c r="H94"/>
  <c r="W97"/>
  <c r="Z97" s="1"/>
  <c r="AC97" s="1"/>
  <c r="AF97" s="1"/>
  <c r="W225"/>
  <c r="W244"/>
  <c r="Z244" s="1"/>
  <c r="AC244" s="1"/>
  <c r="AF244" s="1"/>
  <c r="W243"/>
  <c r="Z243" s="1"/>
  <c r="AC243" s="1"/>
  <c r="AF243" s="1"/>
  <c r="H186"/>
  <c r="K186" s="1"/>
  <c r="H150"/>
  <c r="K150" s="1"/>
  <c r="W129"/>
  <c r="Z129" s="1"/>
  <c r="AC129" s="1"/>
  <c r="N114"/>
  <c r="W116"/>
  <c r="Z116" s="1"/>
  <c r="AC116" s="1"/>
  <c r="AF116" s="1"/>
  <c r="W113"/>
  <c r="Z113" s="1"/>
  <c r="AC113" s="1"/>
  <c r="AF113" s="1"/>
  <c r="W81"/>
  <c r="Z81" s="1"/>
  <c r="AC81" s="1"/>
  <c r="AF81" s="1"/>
  <c r="AC56"/>
  <c r="AC57"/>
  <c r="AF57" s="1"/>
  <c r="H35"/>
  <c r="K35" s="1"/>
  <c r="W14"/>
  <c r="Z14" s="1"/>
  <c r="AC14" s="1"/>
  <c r="AF14" s="1"/>
  <c r="AI580" l="1"/>
  <c r="AL580" s="1"/>
  <c r="AN580"/>
  <c r="AI563"/>
  <c r="AL563" s="1"/>
  <c r="AN563"/>
  <c r="AM652"/>
  <c r="AM651"/>
  <c r="AM636"/>
  <c r="AM10"/>
  <c r="AI190"/>
  <c r="AL190" s="1"/>
  <c r="AI383"/>
  <c r="AL383" s="1"/>
  <c r="AF382"/>
  <c r="AF493"/>
  <c r="AF348"/>
  <c r="AF246"/>
  <c r="AI246" s="1"/>
  <c r="AL246" s="1"/>
  <c r="AF289"/>
  <c r="AI289" s="1"/>
  <c r="AL289" s="1"/>
  <c r="AF331"/>
  <c r="AI331" s="1"/>
  <c r="AL331" s="1"/>
  <c r="AF337"/>
  <c r="AF274"/>
  <c r="AI274" s="1"/>
  <c r="AL274" s="1"/>
  <c r="AF625"/>
  <c r="AI625" s="1"/>
  <c r="AL625" s="1"/>
  <c r="AF71"/>
  <c r="AI71" s="1"/>
  <c r="AL71" s="1"/>
  <c r="AF79"/>
  <c r="AI79" s="1"/>
  <c r="AL79" s="1"/>
  <c r="AF91"/>
  <c r="AI91" s="1"/>
  <c r="AL91" s="1"/>
  <c r="AF122"/>
  <c r="AI122" s="1"/>
  <c r="AL122" s="1"/>
  <c r="AF144"/>
  <c r="AI144" s="1"/>
  <c r="AL144" s="1"/>
  <c r="AF209"/>
  <c r="AI209" s="1"/>
  <c r="AL209" s="1"/>
  <c r="AF260"/>
  <c r="AI260" s="1"/>
  <c r="AL260" s="1"/>
  <c r="AF279"/>
  <c r="AI279" s="1"/>
  <c r="AL279" s="1"/>
  <c r="AF314"/>
  <c r="AI314" s="1"/>
  <c r="AL314" s="1"/>
  <c r="AI358"/>
  <c r="AL358" s="1"/>
  <c r="AF436"/>
  <c r="AI436" s="1"/>
  <c r="AL436" s="1"/>
  <c r="AF469"/>
  <c r="AI469" s="1"/>
  <c r="AL469" s="1"/>
  <c r="AF483"/>
  <c r="AI483" s="1"/>
  <c r="AL483" s="1"/>
  <c r="AF512"/>
  <c r="AI512" s="1"/>
  <c r="AL512" s="1"/>
  <c r="AF565"/>
  <c r="AI565" s="1"/>
  <c r="AL565" s="1"/>
  <c r="AF525"/>
  <c r="AI525" s="1"/>
  <c r="AL525" s="1"/>
  <c r="AF78"/>
  <c r="AI78" s="1"/>
  <c r="AL78" s="1"/>
  <c r="AF92"/>
  <c r="AI92" s="1"/>
  <c r="AL92" s="1"/>
  <c r="AF119"/>
  <c r="AI119" s="1"/>
  <c r="AL119" s="1"/>
  <c r="AF131"/>
  <c r="AI131" s="1"/>
  <c r="AL131" s="1"/>
  <c r="AF603"/>
  <c r="AI603" s="1"/>
  <c r="AL603" s="1"/>
  <c r="AF608"/>
  <c r="AI608" s="1"/>
  <c r="AL608" s="1"/>
  <c r="AF166"/>
  <c r="AI166" s="1"/>
  <c r="AL166" s="1"/>
  <c r="AF167"/>
  <c r="AI167" s="1"/>
  <c r="AL167" s="1"/>
  <c r="AF205"/>
  <c r="AF464"/>
  <c r="AF362"/>
  <c r="AI362" s="1"/>
  <c r="AL362" s="1"/>
  <c r="AF263"/>
  <c r="AI263" s="1"/>
  <c r="AL263" s="1"/>
  <c r="AF262"/>
  <c r="AI262" s="1"/>
  <c r="AL262" s="1"/>
  <c r="AF315"/>
  <c r="AI315" s="1"/>
  <c r="AL315" s="1"/>
  <c r="AF567"/>
  <c r="AI567" s="1"/>
  <c r="AL567" s="1"/>
  <c r="AF70"/>
  <c r="AI70" s="1"/>
  <c r="AL70" s="1"/>
  <c r="AF486"/>
  <c r="AI486" s="1"/>
  <c r="AL486" s="1"/>
  <c r="AF146"/>
  <c r="AI146" s="1"/>
  <c r="AL146" s="1"/>
  <c r="AF300"/>
  <c r="AI300" s="1"/>
  <c r="AL300" s="1"/>
  <c r="AF84"/>
  <c r="AI84" s="1"/>
  <c r="AL84" s="1"/>
  <c r="AF73"/>
  <c r="AI73" s="1"/>
  <c r="AL73" s="1"/>
  <c r="AF88"/>
  <c r="AI88" s="1"/>
  <c r="AL88" s="1"/>
  <c r="AF125"/>
  <c r="AI125" s="1"/>
  <c r="AL125" s="1"/>
  <c r="AF188"/>
  <c r="AI188" s="1"/>
  <c r="AL188" s="1"/>
  <c r="AF217"/>
  <c r="AI217" s="1"/>
  <c r="AL217" s="1"/>
  <c r="AF258"/>
  <c r="AI258" s="1"/>
  <c r="AL258" s="1"/>
  <c r="AF275"/>
  <c r="AI275" s="1"/>
  <c r="AL275" s="1"/>
  <c r="AF356"/>
  <c r="AI356" s="1"/>
  <c r="AL356" s="1"/>
  <c r="AF366"/>
  <c r="AI366" s="1"/>
  <c r="AL366" s="1"/>
  <c r="AF406"/>
  <c r="AF438"/>
  <c r="AI438" s="1"/>
  <c r="AL438" s="1"/>
  <c r="AF472"/>
  <c r="AF487"/>
  <c r="AI487" s="1"/>
  <c r="AL487" s="1"/>
  <c r="AF549"/>
  <c r="AI549" s="1"/>
  <c r="AL549" s="1"/>
  <c r="AF627"/>
  <c r="AI627" s="1"/>
  <c r="AL627" s="1"/>
  <c r="AF66"/>
  <c r="AI66" s="1"/>
  <c r="AL66" s="1"/>
  <c r="AF597"/>
  <c r="AI597" s="1"/>
  <c r="AL597" s="1"/>
  <c r="AF164"/>
  <c r="AI164" s="1"/>
  <c r="AL164" s="1"/>
  <c r="AF165"/>
  <c r="AI165" s="1"/>
  <c r="AL165" s="1"/>
  <c r="AF484"/>
  <c r="AI484" s="1"/>
  <c r="AL484" s="1"/>
  <c r="AF278"/>
  <c r="AI278" s="1"/>
  <c r="AL278" s="1"/>
  <c r="AI382"/>
  <c r="AL382" s="1"/>
  <c r="AF68"/>
  <c r="AI68" s="1"/>
  <c r="AL68" s="1"/>
  <c r="AF259"/>
  <c r="AI259" s="1"/>
  <c r="AL259" s="1"/>
  <c r="AF72"/>
  <c r="AI72" s="1"/>
  <c r="AL72" s="1"/>
  <c r="AF404"/>
  <c r="AI404" s="1"/>
  <c r="AL404" s="1"/>
  <c r="AF328"/>
  <c r="AI328" s="1"/>
  <c r="AL328" s="1"/>
  <c r="AF152"/>
  <c r="AI152" s="1"/>
  <c r="AL152" s="1"/>
  <c r="AF208"/>
  <c r="AI208" s="1"/>
  <c r="AL208" s="1"/>
  <c r="AF265"/>
  <c r="AI265" s="1"/>
  <c r="AL265" s="1"/>
  <c r="AF282"/>
  <c r="AI282" s="1"/>
  <c r="AL282" s="1"/>
  <c r="AF341"/>
  <c r="AF365"/>
  <c r="AI365" s="1"/>
  <c r="AL365" s="1"/>
  <c r="AF409"/>
  <c r="AI409" s="1"/>
  <c r="AL409" s="1"/>
  <c r="AF470"/>
  <c r="AI470" s="1"/>
  <c r="AL470" s="1"/>
  <c r="AF514"/>
  <c r="AI514" s="1"/>
  <c r="AL514" s="1"/>
  <c r="AF142"/>
  <c r="AI142" s="1"/>
  <c r="AL142" s="1"/>
  <c r="AF206"/>
  <c r="AI206" s="1"/>
  <c r="AL206" s="1"/>
  <c r="AF252"/>
  <c r="AI252" s="1"/>
  <c r="AL252" s="1"/>
  <c r="AF280"/>
  <c r="AI280" s="1"/>
  <c r="AL280" s="1"/>
  <c r="AF355"/>
  <c r="AI355" s="1"/>
  <c r="AL355" s="1"/>
  <c r="AF386"/>
  <c r="AF399"/>
  <c r="AI399" s="1"/>
  <c r="AL399" s="1"/>
  <c r="AF473"/>
  <c r="AI473" s="1"/>
  <c r="AL473" s="1"/>
  <c r="AF501"/>
  <c r="AI501" s="1"/>
  <c r="AL501" s="1"/>
  <c r="AF520"/>
  <c r="AI520" s="1"/>
  <c r="AL520" s="1"/>
  <c r="AF548"/>
  <c r="AI548" s="1"/>
  <c r="AL548" s="1"/>
  <c r="AF626"/>
  <c r="AI626" s="1"/>
  <c r="AL626" s="1"/>
  <c r="AF504"/>
  <c r="AI504" s="1"/>
  <c r="AL504" s="1"/>
  <c r="AF448"/>
  <c r="AI448" s="1"/>
  <c r="AL448" s="1"/>
  <c r="AC29"/>
  <c r="AF30"/>
  <c r="AC325"/>
  <c r="AI334"/>
  <c r="AL334" s="1"/>
  <c r="AF334"/>
  <c r="AF594"/>
  <c r="AI594" s="1"/>
  <c r="AL594" s="1"/>
  <c r="AF154"/>
  <c r="AI154" s="1"/>
  <c r="AL154" s="1"/>
  <c r="AF500"/>
  <c r="AI500" s="1"/>
  <c r="AL500" s="1"/>
  <c r="AF141"/>
  <c r="H218"/>
  <c r="AF277"/>
  <c r="AI277" s="1"/>
  <c r="AL277" s="1"/>
  <c r="AF327"/>
  <c r="AF335"/>
  <c r="AI335" s="1"/>
  <c r="AL335" s="1"/>
  <c r="AF478"/>
  <c r="AF338"/>
  <c r="AI338" s="1"/>
  <c r="AL338" s="1"/>
  <c r="AF649"/>
  <c r="AI649" s="1"/>
  <c r="AL649" s="1"/>
  <c r="Q110"/>
  <c r="T110" s="1"/>
  <c r="AI153"/>
  <c r="AL153" s="1"/>
  <c r="AF153"/>
  <c r="AI82"/>
  <c r="AL82" s="1"/>
  <c r="AF82"/>
  <c r="AI257"/>
  <c r="AL257" s="1"/>
  <c r="AF257"/>
  <c r="AI75"/>
  <c r="AL75" s="1"/>
  <c r="AF75"/>
  <c r="AI86"/>
  <c r="AL86" s="1"/>
  <c r="AF86"/>
  <c r="AI100"/>
  <c r="AL100" s="1"/>
  <c r="AF100"/>
  <c r="AI132"/>
  <c r="AL132" s="1"/>
  <c r="AF132"/>
  <c r="AF130" s="1"/>
  <c r="AI191"/>
  <c r="AL191" s="1"/>
  <c r="AF191"/>
  <c r="AF189" s="1"/>
  <c r="AI222"/>
  <c r="AL222" s="1"/>
  <c r="AF222"/>
  <c r="AI268"/>
  <c r="AL268" s="1"/>
  <c r="AF268"/>
  <c r="AI283"/>
  <c r="AL283" s="1"/>
  <c r="AF283"/>
  <c r="AI333"/>
  <c r="AL333" s="1"/>
  <c r="AF333"/>
  <c r="AI350"/>
  <c r="AL350" s="1"/>
  <c r="AC350"/>
  <c r="AC347" s="1"/>
  <c r="AI364"/>
  <c r="AL364" s="1"/>
  <c r="AF364"/>
  <c r="AF465"/>
  <c r="AI465" s="1"/>
  <c r="AL465" s="1"/>
  <c r="AF475"/>
  <c r="AF474" s="1"/>
  <c r="AI474" s="1"/>
  <c r="AL474" s="1"/>
  <c r="AF489"/>
  <c r="AI489" s="1"/>
  <c r="AL489" s="1"/>
  <c r="AF541"/>
  <c r="AI541" s="1"/>
  <c r="AL541" s="1"/>
  <c r="AF615"/>
  <c r="AI615" s="1"/>
  <c r="AL615" s="1"/>
  <c r="AF204"/>
  <c r="AI204" s="1"/>
  <c r="AL204" s="1"/>
  <c r="AF85"/>
  <c r="AI85" s="1"/>
  <c r="AL85" s="1"/>
  <c r="AF103"/>
  <c r="AI103" s="1"/>
  <c r="AL103" s="1"/>
  <c r="AF123"/>
  <c r="AI123" s="1"/>
  <c r="AL123" s="1"/>
  <c r="AI359"/>
  <c r="AL359" s="1"/>
  <c r="AI604"/>
  <c r="AL604" s="1"/>
  <c r="AF604"/>
  <c r="AC162"/>
  <c r="AF162" s="1"/>
  <c r="AN162" s="1"/>
  <c r="AF163"/>
  <c r="AI163" s="1"/>
  <c r="AL163" s="1"/>
  <c r="AI182"/>
  <c r="AL182" s="1"/>
  <c r="AF313"/>
  <c r="AF566"/>
  <c r="AI566" s="1"/>
  <c r="AL566" s="1"/>
  <c r="AF352"/>
  <c r="AI352" s="1"/>
  <c r="AL352" s="1"/>
  <c r="AF102"/>
  <c r="AI102" s="1"/>
  <c r="AL102" s="1"/>
  <c r="AF74"/>
  <c r="AI74" s="1"/>
  <c r="AL74" s="1"/>
  <c r="AF117"/>
  <c r="AI117" s="1"/>
  <c r="AL117" s="1"/>
  <c r="AF312"/>
  <c r="AI312" s="1"/>
  <c r="AL312" s="1"/>
  <c r="AC121"/>
  <c r="AF124"/>
  <c r="AF69"/>
  <c r="AI69" s="1"/>
  <c r="AL69" s="1"/>
  <c r="AF77"/>
  <c r="AI77" s="1"/>
  <c r="AL77" s="1"/>
  <c r="AF118"/>
  <c r="AI118" s="1"/>
  <c r="AL118" s="1"/>
  <c r="AF147"/>
  <c r="AI147" s="1"/>
  <c r="AL147" s="1"/>
  <c r="AF207"/>
  <c r="AI207" s="1"/>
  <c r="AL207" s="1"/>
  <c r="AF264"/>
  <c r="AI264" s="1"/>
  <c r="AL264" s="1"/>
  <c r="AF281"/>
  <c r="AI281" s="1"/>
  <c r="AL281" s="1"/>
  <c r="AI360"/>
  <c r="AL360" s="1"/>
  <c r="AF398"/>
  <c r="AI425"/>
  <c r="AL425" s="1"/>
  <c r="AF467"/>
  <c r="AI467" s="1"/>
  <c r="AL467" s="1"/>
  <c r="AF480"/>
  <c r="AI480" s="1"/>
  <c r="AL480" s="1"/>
  <c r="AF521"/>
  <c r="AI521" s="1"/>
  <c r="AL521" s="1"/>
  <c r="AF593"/>
  <c r="AI593" s="1"/>
  <c r="AL593" s="1"/>
  <c r="AF99"/>
  <c r="AI99" s="1"/>
  <c r="AL99" s="1"/>
  <c r="AF607"/>
  <c r="AI607" s="1"/>
  <c r="AL607" s="1"/>
  <c r="AF606"/>
  <c r="AI606" s="1"/>
  <c r="AL606" s="1"/>
  <c r="AF168"/>
  <c r="AI168" s="1"/>
  <c r="AL168" s="1"/>
  <c r="AI429"/>
  <c r="AL429" s="1"/>
  <c r="AF482"/>
  <c r="AI482" s="1"/>
  <c r="AL482" s="1"/>
  <c r="AF426"/>
  <c r="AI426" s="1"/>
  <c r="AL426" s="1"/>
  <c r="AF602"/>
  <c r="AI602" s="1"/>
  <c r="AL602" s="1"/>
  <c r="AF266"/>
  <c r="AI266" s="1"/>
  <c r="AL266" s="1"/>
  <c r="AF351"/>
  <c r="AI351" s="1"/>
  <c r="AL351" s="1"/>
  <c r="AF329"/>
  <c r="AI329" s="1"/>
  <c r="AL329" s="1"/>
  <c r="AF140"/>
  <c r="AI140" s="1"/>
  <c r="AL140" s="1"/>
  <c r="AF193"/>
  <c r="AI193" s="1"/>
  <c r="AL193" s="1"/>
  <c r="AF276"/>
  <c r="AI276" s="1"/>
  <c r="AL276" s="1"/>
  <c r="AF357"/>
  <c r="AI357" s="1"/>
  <c r="AL357" s="1"/>
  <c r="AF388"/>
  <c r="AI388" s="1"/>
  <c r="AL388" s="1"/>
  <c r="AF403"/>
  <c r="AF488"/>
  <c r="AI488" s="1"/>
  <c r="AL488" s="1"/>
  <c r="AF523"/>
  <c r="AI523" s="1"/>
  <c r="AL523" s="1"/>
  <c r="AF245"/>
  <c r="AI245" s="1"/>
  <c r="AL245" s="1"/>
  <c r="AF161"/>
  <c r="AI161" s="1"/>
  <c r="AL161" s="1"/>
  <c r="AF267"/>
  <c r="AI267" s="1"/>
  <c r="AL267" s="1"/>
  <c r="AF284"/>
  <c r="AI284" s="1"/>
  <c r="AL284" s="1"/>
  <c r="AF363"/>
  <c r="AI363" s="1"/>
  <c r="AL363" s="1"/>
  <c r="AF390"/>
  <c r="AI390" s="1"/>
  <c r="AL390" s="1"/>
  <c r="AF466"/>
  <c r="AI466" s="1"/>
  <c r="AL466" s="1"/>
  <c r="AF490"/>
  <c r="AI490" s="1"/>
  <c r="AL490" s="1"/>
  <c r="AF511"/>
  <c r="AI511" s="1"/>
  <c r="AL511" s="1"/>
  <c r="AF536"/>
  <c r="AI536" s="1"/>
  <c r="AL536" s="1"/>
  <c r="AF568"/>
  <c r="AI568" s="1"/>
  <c r="AL568" s="1"/>
  <c r="AF311"/>
  <c r="AI311" s="1"/>
  <c r="AL311" s="1"/>
  <c r="AF499"/>
  <c r="AI499" s="1"/>
  <c r="AL499" s="1"/>
  <c r="AF554"/>
  <c r="AI554" s="1"/>
  <c r="AL554" s="1"/>
  <c r="AF442"/>
  <c r="AI442" s="1"/>
  <c r="AL442" s="1"/>
  <c r="AF449"/>
  <c r="AI449" s="1"/>
  <c r="AL449" s="1"/>
  <c r="AE10"/>
  <c r="AF233"/>
  <c r="AI233" s="1"/>
  <c r="AL233" s="1"/>
  <c r="AF237"/>
  <c r="AI237" s="1"/>
  <c r="AL237" s="1"/>
  <c r="AF226"/>
  <c r="AI226" s="1"/>
  <c r="AL226" s="1"/>
  <c r="AF234"/>
  <c r="AI234" s="1"/>
  <c r="AL234" s="1"/>
  <c r="AF235"/>
  <c r="AI235" s="1"/>
  <c r="AL235" s="1"/>
  <c r="AF238"/>
  <c r="AI238" s="1"/>
  <c r="AL238" s="1"/>
  <c r="AF236"/>
  <c r="AI236" s="1"/>
  <c r="AL236" s="1"/>
  <c r="AE653"/>
  <c r="AE654"/>
  <c r="AE621"/>
  <c r="AD652"/>
  <c r="AF652" s="1"/>
  <c r="AD248"/>
  <c r="AB652"/>
  <c r="AB286"/>
  <c r="AB248" s="1"/>
  <c r="Z544"/>
  <c r="AC544" s="1"/>
  <c r="I286"/>
  <c r="I248" s="1"/>
  <c r="Z446"/>
  <c r="AC446" s="1"/>
  <c r="Z447"/>
  <c r="AC447" s="1"/>
  <c r="K324"/>
  <c r="U665"/>
  <c r="U667" s="1"/>
  <c r="T347"/>
  <c r="W347" s="1"/>
  <c r="Z347" s="1"/>
  <c r="T13"/>
  <c r="W13" s="1"/>
  <c r="Z13" s="1"/>
  <c r="AC13" s="1"/>
  <c r="T96"/>
  <c r="W96" s="1"/>
  <c r="Z96" s="1"/>
  <c r="AC96" s="1"/>
  <c r="AF96" s="1"/>
  <c r="R652"/>
  <c r="R665" s="1"/>
  <c r="R667" s="1"/>
  <c r="N287"/>
  <c r="AI288"/>
  <c r="AL288" s="1"/>
  <c r="Q220"/>
  <c r="T220" s="1"/>
  <c r="H11"/>
  <c r="H10" s="1"/>
  <c r="K10" s="1"/>
  <c r="N10" s="1"/>
  <c r="Q10" s="1"/>
  <c r="T10" s="1"/>
  <c r="W10" s="1"/>
  <c r="Z10" s="1"/>
  <c r="AC10" s="1"/>
  <c r="AE248"/>
  <c r="AG665"/>
  <c r="R286"/>
  <c r="K663"/>
  <c r="N663" s="1"/>
  <c r="W575"/>
  <c r="Z575" s="1"/>
  <c r="AC575" s="1"/>
  <c r="AI495"/>
  <c r="AL495" s="1"/>
  <c r="AI428"/>
  <c r="AL428" s="1"/>
  <c r="AI424"/>
  <c r="AL424" s="1"/>
  <c r="AI502"/>
  <c r="AL502" s="1"/>
  <c r="AI503"/>
  <c r="AL503" s="1"/>
  <c r="AI437"/>
  <c r="AL437" s="1"/>
  <c r="W497"/>
  <c r="Z497" s="1"/>
  <c r="AC497" s="1"/>
  <c r="W533"/>
  <c r="Z533" s="1"/>
  <c r="AC533" s="1"/>
  <c r="Q529"/>
  <c r="T529" s="1"/>
  <c r="W49"/>
  <c r="Z49" s="1"/>
  <c r="AC49" s="1"/>
  <c r="AI49" s="1"/>
  <c r="AL49" s="1"/>
  <c r="W151"/>
  <c r="Z151" s="1"/>
  <c r="AC151" s="1"/>
  <c r="W535"/>
  <c r="Z535" s="1"/>
  <c r="AC535" s="1"/>
  <c r="W522"/>
  <c r="Z522" s="1"/>
  <c r="AC522" s="1"/>
  <c r="W601"/>
  <c r="Z601" s="1"/>
  <c r="AC601" s="1"/>
  <c r="W400"/>
  <c r="Z400" s="1"/>
  <c r="AC400" s="1"/>
  <c r="W45"/>
  <c r="Z45" s="1"/>
  <c r="AC45" s="1"/>
  <c r="AF45" s="1"/>
  <c r="AI45" s="1"/>
  <c r="AL45" s="1"/>
  <c r="W65"/>
  <c r="Z65" s="1"/>
  <c r="AC65" s="1"/>
  <c r="W261"/>
  <c r="Z261" s="1"/>
  <c r="AC261" s="1"/>
  <c r="W435"/>
  <c r="Z435" s="1"/>
  <c r="AC435" s="1"/>
  <c r="AF435" s="1"/>
  <c r="AI435" s="1"/>
  <c r="AL435" s="1"/>
  <c r="W255"/>
  <c r="Z255" s="1"/>
  <c r="AC255" s="1"/>
  <c r="W216"/>
  <c r="Z216" s="1"/>
  <c r="AC216" s="1"/>
  <c r="W540"/>
  <c r="Z540" s="1"/>
  <c r="AC540" s="1"/>
  <c r="W423"/>
  <c r="Z423" s="1"/>
  <c r="AC423" s="1"/>
  <c r="AF423" s="1"/>
  <c r="AI423" s="1"/>
  <c r="AL423" s="1"/>
  <c r="W553"/>
  <c r="Z553" s="1"/>
  <c r="AC553" s="1"/>
  <c r="W471"/>
  <c r="Z471" s="1"/>
  <c r="AC471" s="1"/>
  <c r="W591"/>
  <c r="Z591" s="1"/>
  <c r="AC591" s="1"/>
  <c r="W256"/>
  <c r="Z256" s="1"/>
  <c r="AC256" s="1"/>
  <c r="W579"/>
  <c r="Z579" s="1"/>
  <c r="AC579" s="1"/>
  <c r="W552"/>
  <c r="Z552" s="1"/>
  <c r="AC552" s="1"/>
  <c r="W613"/>
  <c r="Z613" s="1"/>
  <c r="AC613" s="1"/>
  <c r="W539"/>
  <c r="Z539" s="1"/>
  <c r="AC539" s="1"/>
  <c r="W189"/>
  <c r="Z189" s="1"/>
  <c r="AC189" s="1"/>
  <c r="W139"/>
  <c r="Z139" s="1"/>
  <c r="AC139" s="1"/>
  <c r="AF139" s="1"/>
  <c r="AI139" s="1"/>
  <c r="AL139" s="1"/>
  <c r="W330"/>
  <c r="Z330" s="1"/>
  <c r="AC330" s="1"/>
  <c r="AF330" s="1"/>
  <c r="W479"/>
  <c r="Z479" s="1"/>
  <c r="AC479" s="1"/>
  <c r="Q36"/>
  <c r="T36" s="1"/>
  <c r="F323"/>
  <c r="F286" s="1"/>
  <c r="F248" s="1"/>
  <c r="K641"/>
  <c r="N641" s="1"/>
  <c r="Q641" s="1"/>
  <c r="T641" s="1"/>
  <c r="AH665"/>
  <c r="AJ665"/>
  <c r="AJ667" s="1"/>
  <c r="AI141"/>
  <c r="AL141" s="1"/>
  <c r="AH248"/>
  <c r="W595"/>
  <c r="Z595" s="1"/>
  <c r="AC595" s="1"/>
  <c r="W596"/>
  <c r="Z596" s="1"/>
  <c r="AC596" s="1"/>
  <c r="W130"/>
  <c r="Z130" s="1"/>
  <c r="AC130" s="1"/>
  <c r="W232"/>
  <c r="Z232" s="1"/>
  <c r="AC232" s="1"/>
  <c r="W427"/>
  <c r="Z427" s="1"/>
  <c r="AC427" s="1"/>
  <c r="AI427" s="1"/>
  <c r="AL427" s="1"/>
  <c r="W592"/>
  <c r="Z592" s="1"/>
  <c r="AC592" s="1"/>
  <c r="W628"/>
  <c r="Z628" s="1"/>
  <c r="AC628" s="1"/>
  <c r="AF628" s="1"/>
  <c r="AI628" s="1"/>
  <c r="AL628" s="1"/>
  <c r="W513"/>
  <c r="Z513" s="1"/>
  <c r="AC513" s="1"/>
  <c r="W121"/>
  <c r="Z121" s="1"/>
  <c r="W187"/>
  <c r="Z187" s="1"/>
  <c r="AC187" s="1"/>
  <c r="W524"/>
  <c r="Z524" s="1"/>
  <c r="AC524" s="1"/>
  <c r="W562"/>
  <c r="Z562" s="1"/>
  <c r="AC562" s="1"/>
  <c r="W494"/>
  <c r="Z494" s="1"/>
  <c r="AC494" s="1"/>
  <c r="AI494" s="1"/>
  <c r="AL494" s="1"/>
  <c r="W223"/>
  <c r="Z223" s="1"/>
  <c r="AC223" s="1"/>
  <c r="W624"/>
  <c r="Z624" s="1"/>
  <c r="AC624" s="1"/>
  <c r="Q663"/>
  <c r="N324"/>
  <c r="Q325"/>
  <c r="T325" s="1"/>
  <c r="W325" s="1"/>
  <c r="W241"/>
  <c r="Z241" s="1"/>
  <c r="AC241" s="1"/>
  <c r="W527"/>
  <c r="Z527" s="1"/>
  <c r="AC527" s="1"/>
  <c r="W219"/>
  <c r="Z219" s="1"/>
  <c r="AC219" s="1"/>
  <c r="W242"/>
  <c r="Z242" s="1"/>
  <c r="AC242" s="1"/>
  <c r="Q60"/>
  <c r="T60" s="1"/>
  <c r="W60" s="1"/>
  <c r="W272"/>
  <c r="Z272" s="1"/>
  <c r="AC272" s="1"/>
  <c r="S664"/>
  <c r="T664" s="1"/>
  <c r="W664" s="1"/>
  <c r="W612"/>
  <c r="Z612" s="1"/>
  <c r="AC612" s="1"/>
  <c r="S323"/>
  <c r="S286" s="1"/>
  <c r="S248" s="1"/>
  <c r="P27"/>
  <c r="M652"/>
  <c r="M286"/>
  <c r="M248" s="1"/>
  <c r="W101"/>
  <c r="Z101" s="1"/>
  <c r="AC101" s="1"/>
  <c r="Q250"/>
  <c r="T250" s="1"/>
  <c r="Q509"/>
  <c r="T509" s="1"/>
  <c r="W143"/>
  <c r="Z143" s="1"/>
  <c r="AC143" s="1"/>
  <c r="AF143" s="1"/>
  <c r="AI143" s="1"/>
  <c r="AL143" s="1"/>
  <c r="Q138"/>
  <c r="T138" s="1"/>
  <c r="Q80"/>
  <c r="T80" s="1"/>
  <c r="Q477"/>
  <c r="T477" s="1"/>
  <c r="Q519"/>
  <c r="T519" s="1"/>
  <c r="N517"/>
  <c r="W160"/>
  <c r="Z160" s="1"/>
  <c r="AC160" s="1"/>
  <c r="AF160" s="1"/>
  <c r="K497"/>
  <c r="N497" s="1"/>
  <c r="K508"/>
  <c r="N508" s="1"/>
  <c r="K250"/>
  <c r="N250" s="1"/>
  <c r="K94"/>
  <c r="N94" s="1"/>
  <c r="Q94" s="1"/>
  <c r="T94" s="1"/>
  <c r="K463"/>
  <c r="N463" s="1"/>
  <c r="Q463" s="1"/>
  <c r="T463" s="1"/>
  <c r="K623"/>
  <c r="N623" s="1"/>
  <c r="Q623" s="1"/>
  <c r="T623" s="1"/>
  <c r="K11"/>
  <c r="K422"/>
  <c r="N422" s="1"/>
  <c r="Q422" s="1"/>
  <c r="T422" s="1"/>
  <c r="I662"/>
  <c r="K231"/>
  <c r="N231" s="1"/>
  <c r="Q231" s="1"/>
  <c r="T231" s="1"/>
  <c r="K477"/>
  <c r="N477" s="1"/>
  <c r="K273"/>
  <c r="N273" s="1"/>
  <c r="Q273" s="1"/>
  <c r="T273" s="1"/>
  <c r="P248"/>
  <c r="R248"/>
  <c r="K202"/>
  <c r="K656" s="1"/>
  <c r="K421"/>
  <c r="N421" s="1"/>
  <c r="Q421" s="1"/>
  <c r="T421" s="1"/>
  <c r="K551"/>
  <c r="N551" s="1"/>
  <c r="Q551" s="1"/>
  <c r="T551" s="1"/>
  <c r="K201"/>
  <c r="Q40"/>
  <c r="T40" s="1"/>
  <c r="W40" s="1"/>
  <c r="Z40" s="1"/>
  <c r="AC40" s="1"/>
  <c r="AF40" s="1"/>
  <c r="AI40" s="1"/>
  <c r="AL40" s="1"/>
  <c r="W41"/>
  <c r="Z41" s="1"/>
  <c r="AC41" s="1"/>
  <c r="AF41" s="1"/>
  <c r="AI41" s="1"/>
  <c r="AL41" s="1"/>
  <c r="H633"/>
  <c r="K29"/>
  <c r="K40"/>
  <c r="N40" s="1"/>
  <c r="N557"/>
  <c r="Q557" s="1"/>
  <c r="T557" s="1"/>
  <c r="X651"/>
  <c r="X665" s="1"/>
  <c r="X667" s="1"/>
  <c r="K214"/>
  <c r="N214" s="1"/>
  <c r="Q214" s="1"/>
  <c r="T214" s="1"/>
  <c r="K218"/>
  <c r="K507"/>
  <c r="Y248"/>
  <c r="N201"/>
  <c r="Q201" s="1"/>
  <c r="I658"/>
  <c r="I652"/>
  <c r="AG27"/>
  <c r="Q18"/>
  <c r="T18" s="1"/>
  <c r="M27"/>
  <c r="AG248"/>
  <c r="U248"/>
  <c r="X248"/>
  <c r="AK248"/>
  <c r="H67"/>
  <c r="H149"/>
  <c r="F27"/>
  <c r="AM286"/>
  <c r="Y665"/>
  <c r="Y667" s="1"/>
  <c r="N634"/>
  <c r="Q634" s="1"/>
  <c r="T634" s="1"/>
  <c r="W634" s="1"/>
  <c r="K646"/>
  <c r="N646" s="1"/>
  <c r="Q646" s="1"/>
  <c r="T646" s="1"/>
  <c r="W646" s="1"/>
  <c r="V27"/>
  <c r="Y27"/>
  <c r="U27"/>
  <c r="M665"/>
  <c r="M667" s="1"/>
  <c r="O248"/>
  <c r="O665"/>
  <c r="O667" s="1"/>
  <c r="F532"/>
  <c r="H532" s="1"/>
  <c r="N656"/>
  <c r="Q656" s="1"/>
  <c r="T656" s="1"/>
  <c r="W656" s="1"/>
  <c r="L27"/>
  <c r="L630" s="1"/>
  <c r="I230"/>
  <c r="O27"/>
  <c r="AA27"/>
  <c r="K653"/>
  <c r="N653" s="1"/>
  <c r="Q653" s="1"/>
  <c r="T653" s="1"/>
  <c r="W653" s="1"/>
  <c r="V248"/>
  <c r="P665"/>
  <c r="P667" s="1"/>
  <c r="AA665"/>
  <c r="H640"/>
  <c r="AB27"/>
  <c r="V665"/>
  <c r="V667" s="1"/>
  <c r="N64"/>
  <c r="Q64" s="1"/>
  <c r="T64" s="1"/>
  <c r="L665"/>
  <c r="L667" s="1"/>
  <c r="AK665"/>
  <c r="AM27"/>
  <c r="R27"/>
  <c r="S27"/>
  <c r="H645"/>
  <c r="AJ27"/>
  <c r="X27"/>
  <c r="AA248"/>
  <c r="AJ248"/>
  <c r="I656"/>
  <c r="N600"/>
  <c r="Q600" s="1"/>
  <c r="T600" s="1"/>
  <c r="H655"/>
  <c r="N11"/>
  <c r="Q11" s="1"/>
  <c r="T11" s="1"/>
  <c r="AK27"/>
  <c r="AE27"/>
  <c r="AD27"/>
  <c r="AH27"/>
  <c r="N215"/>
  <c r="Q215" s="1"/>
  <c r="T215" s="1"/>
  <c r="K657"/>
  <c r="N657" s="1"/>
  <c r="Q657" s="1"/>
  <c r="T657" s="1"/>
  <c r="W657" s="1"/>
  <c r="I532"/>
  <c r="N202"/>
  <c r="Q203"/>
  <c r="T203" s="1"/>
  <c r="Z62"/>
  <c r="AC62" s="1"/>
  <c r="AF62" s="1"/>
  <c r="AN62" s="1"/>
  <c r="AB665"/>
  <c r="AB667" s="1"/>
  <c r="AI63"/>
  <c r="AL63" s="1"/>
  <c r="W12"/>
  <c r="Z12" s="1"/>
  <c r="AC12" s="1"/>
  <c r="AF12" s="1"/>
  <c r="Z634"/>
  <c r="AC634" s="1"/>
  <c r="AF634" s="1"/>
  <c r="Z644"/>
  <c r="W120"/>
  <c r="Z120" s="1"/>
  <c r="N60"/>
  <c r="K636"/>
  <c r="N636" s="1"/>
  <c r="Q636" s="1"/>
  <c r="T636" s="1"/>
  <c r="W636" s="1"/>
  <c r="Q310"/>
  <c r="T310" s="1"/>
  <c r="N309"/>
  <c r="F621"/>
  <c r="H622"/>
  <c r="K622" s="1"/>
  <c r="W611"/>
  <c r="W534"/>
  <c r="AI497"/>
  <c r="AL497" s="1"/>
  <c r="AI498"/>
  <c r="AL498" s="1"/>
  <c r="W528"/>
  <c r="Z528" s="1"/>
  <c r="AC528" s="1"/>
  <c r="Z661"/>
  <c r="AC661" s="1"/>
  <c r="W530"/>
  <c r="W529" s="1"/>
  <c r="Q518"/>
  <c r="T518" s="1"/>
  <c r="H654"/>
  <c r="H323"/>
  <c r="K323" s="1"/>
  <c r="AR325"/>
  <c r="K651"/>
  <c r="N651" s="1"/>
  <c r="Q651" s="1"/>
  <c r="T651" s="1"/>
  <c r="W651" s="1"/>
  <c r="H651"/>
  <c r="Q287"/>
  <c r="T287" s="1"/>
  <c r="W287" s="1"/>
  <c r="H249"/>
  <c r="K249" s="1"/>
  <c r="AI97"/>
  <c r="AL97" s="1"/>
  <c r="AI96"/>
  <c r="AL96" s="1"/>
  <c r="N95"/>
  <c r="Q95" s="1"/>
  <c r="T95" s="1"/>
  <c r="Z225"/>
  <c r="AI244"/>
  <c r="AL244" s="1"/>
  <c r="AI243"/>
  <c r="AL243" s="1"/>
  <c r="H658"/>
  <c r="W221"/>
  <c r="H650"/>
  <c r="H648"/>
  <c r="W114"/>
  <c r="Z114" s="1"/>
  <c r="AC114" s="1"/>
  <c r="AF114" s="1"/>
  <c r="W115"/>
  <c r="Z115" s="1"/>
  <c r="AC115" s="1"/>
  <c r="AF115" s="1"/>
  <c r="H110"/>
  <c r="K110" s="1"/>
  <c r="AI116"/>
  <c r="AL116" s="1"/>
  <c r="W112"/>
  <c r="Z112" s="1"/>
  <c r="AC112" s="1"/>
  <c r="AF112" s="1"/>
  <c r="AI113"/>
  <c r="AL113" s="1"/>
  <c r="AI81"/>
  <c r="AL81" s="1"/>
  <c r="AI57"/>
  <c r="AL57" s="1"/>
  <c r="AF56"/>
  <c r="AI56" s="1"/>
  <c r="AL56" s="1"/>
  <c r="W37"/>
  <c r="Z37" s="1"/>
  <c r="AC37" s="1"/>
  <c r="AF37" s="1"/>
  <c r="AI37" s="1"/>
  <c r="AL37" s="1"/>
  <c r="H635"/>
  <c r="AI14"/>
  <c r="AL14" s="1"/>
  <c r="AF13"/>
  <c r="AI13" s="1"/>
  <c r="AL13" s="1"/>
  <c r="AM248" l="1"/>
  <c r="AI313"/>
  <c r="AL313" s="1"/>
  <c r="AN313"/>
  <c r="AI205"/>
  <c r="AL205" s="1"/>
  <c r="AN205"/>
  <c r="AI162"/>
  <c r="AL162" s="1"/>
  <c r="AF129"/>
  <c r="AN130"/>
  <c r="AI12"/>
  <c r="AL12" s="1"/>
  <c r="AN12"/>
  <c r="AP28"/>
  <c r="AI403"/>
  <c r="AL403" s="1"/>
  <c r="AF402"/>
  <c r="AI398"/>
  <c r="AL398" s="1"/>
  <c r="AF397"/>
  <c r="AI397" s="1"/>
  <c r="AL397" s="1"/>
  <c r="AI386"/>
  <c r="AL386" s="1"/>
  <c r="AF385"/>
  <c r="AI385" s="1"/>
  <c r="AL385" s="1"/>
  <c r="AI464"/>
  <c r="AL464" s="1"/>
  <c r="AI475"/>
  <c r="AL475" s="1"/>
  <c r="AI614"/>
  <c r="AL614" s="1"/>
  <c r="AF613"/>
  <c r="AI124"/>
  <c r="AL124" s="1"/>
  <c r="AF121"/>
  <c r="AF120" s="1"/>
  <c r="AI478"/>
  <c r="AL478" s="1"/>
  <c r="AI327"/>
  <c r="AL327" s="1"/>
  <c r="AF326"/>
  <c r="AI326" s="1"/>
  <c r="AI341"/>
  <c r="AL341" s="1"/>
  <c r="AF340"/>
  <c r="AI340" s="1"/>
  <c r="AL340" s="1"/>
  <c r="AI472"/>
  <c r="AL472" s="1"/>
  <c r="AF471"/>
  <c r="AF463" s="1"/>
  <c r="AI406"/>
  <c r="AL406" s="1"/>
  <c r="AF405"/>
  <c r="AI405" s="1"/>
  <c r="AL405" s="1"/>
  <c r="AI337"/>
  <c r="AL337" s="1"/>
  <c r="AF336"/>
  <c r="AI336" s="1"/>
  <c r="AL336" s="1"/>
  <c r="AI348"/>
  <c r="AL348" s="1"/>
  <c r="AF347"/>
  <c r="AF325" s="1"/>
  <c r="AI354"/>
  <c r="AL354" s="1"/>
  <c r="AF353"/>
  <c r="AH630"/>
  <c r="AH666" s="1"/>
  <c r="AH667" s="1"/>
  <c r="AD665"/>
  <c r="AF661"/>
  <c r="AI661" s="1"/>
  <c r="AL661" s="1"/>
  <c r="AF272"/>
  <c r="AI272" s="1"/>
  <c r="AL272" s="1"/>
  <c r="AF242"/>
  <c r="AI242" s="1"/>
  <c r="AL242" s="1"/>
  <c r="AF527"/>
  <c r="AI527" s="1"/>
  <c r="AL527" s="1"/>
  <c r="AF223"/>
  <c r="AI223" s="1"/>
  <c r="AL223" s="1"/>
  <c r="AF562"/>
  <c r="AN562" s="1"/>
  <c r="AF187"/>
  <c r="AF513"/>
  <c r="AI513" s="1"/>
  <c r="AL513" s="1"/>
  <c r="AF592"/>
  <c r="AI592" s="1"/>
  <c r="AL592" s="1"/>
  <c r="AF596"/>
  <c r="W641"/>
  <c r="Z641" s="1"/>
  <c r="AC641" s="1"/>
  <c r="AI189"/>
  <c r="AL189" s="1"/>
  <c r="AI613"/>
  <c r="AL613" s="1"/>
  <c r="AF579"/>
  <c r="AF591"/>
  <c r="AI591" s="1"/>
  <c r="AL591" s="1"/>
  <c r="AF553"/>
  <c r="AF540"/>
  <c r="AI540" s="1"/>
  <c r="AL540" s="1"/>
  <c r="AI255"/>
  <c r="AL255" s="1"/>
  <c r="AF261"/>
  <c r="AI261" s="1"/>
  <c r="AL261" s="1"/>
  <c r="AF601"/>
  <c r="AI601" s="1"/>
  <c r="AL601" s="1"/>
  <c r="AF535"/>
  <c r="AI535" s="1"/>
  <c r="AL535" s="1"/>
  <c r="AF533"/>
  <c r="AI533" s="1"/>
  <c r="AL533" s="1"/>
  <c r="AF575"/>
  <c r="AF447"/>
  <c r="AI447" s="1"/>
  <c r="AL447" s="1"/>
  <c r="AF10"/>
  <c r="AI10" s="1"/>
  <c r="AL10" s="1"/>
  <c r="AC633"/>
  <c r="AF633" s="1"/>
  <c r="AF29"/>
  <c r="Q517"/>
  <c r="T517" s="1"/>
  <c r="AI528"/>
  <c r="AL528" s="1"/>
  <c r="AF528"/>
  <c r="AD630"/>
  <c r="AD666" s="1"/>
  <c r="AD667" s="1"/>
  <c r="AF101"/>
  <c r="AI101" s="1"/>
  <c r="AL101" s="1"/>
  <c r="AF219"/>
  <c r="AI219" s="1"/>
  <c r="AL219" s="1"/>
  <c r="AF624"/>
  <c r="AI624" s="1"/>
  <c r="AL624" s="1"/>
  <c r="AF524"/>
  <c r="AI524" s="1"/>
  <c r="AL524" s="1"/>
  <c r="AI130"/>
  <c r="AL130" s="1"/>
  <c r="AF479"/>
  <c r="AI479" s="1"/>
  <c r="AL479" s="1"/>
  <c r="AF539"/>
  <c r="AI539" s="1"/>
  <c r="AL539" s="1"/>
  <c r="AF552"/>
  <c r="AI552" s="1"/>
  <c r="AL552" s="1"/>
  <c r="AI256"/>
  <c r="AL256" s="1"/>
  <c r="AF216"/>
  <c r="AI216" s="1"/>
  <c r="AL216" s="1"/>
  <c r="AF65"/>
  <c r="AI65" s="1"/>
  <c r="AL65" s="1"/>
  <c r="AF400"/>
  <c r="AI400" s="1"/>
  <c r="AL400" s="1"/>
  <c r="AF522"/>
  <c r="AI522" s="1"/>
  <c r="AL522" s="1"/>
  <c r="AF151"/>
  <c r="AI151" s="1"/>
  <c r="AL151" s="1"/>
  <c r="AI347"/>
  <c r="AL347" s="1"/>
  <c r="AF446"/>
  <c r="AI446" s="1"/>
  <c r="AL446" s="1"/>
  <c r="AF544"/>
  <c r="AI544" s="1"/>
  <c r="AL544" s="1"/>
  <c r="AC120"/>
  <c r="AI121"/>
  <c r="AL121" s="1"/>
  <c r="AF241"/>
  <c r="AI241" s="1"/>
  <c r="AL241" s="1"/>
  <c r="AF232"/>
  <c r="AI232" s="1"/>
  <c r="AL232" s="1"/>
  <c r="AE665"/>
  <c r="AE620"/>
  <c r="AE630" s="1"/>
  <c r="Q324"/>
  <c r="T324" s="1"/>
  <c r="W324" s="1"/>
  <c r="R630"/>
  <c r="I665"/>
  <c r="I667" s="1"/>
  <c r="T201"/>
  <c r="W201" s="1"/>
  <c r="Z201" s="1"/>
  <c r="AC201" s="1"/>
  <c r="T663"/>
  <c r="AI471"/>
  <c r="AL471" s="1"/>
  <c r="AI330"/>
  <c r="AL330" s="1"/>
  <c r="W600"/>
  <c r="Z600" s="1"/>
  <c r="AC600" s="1"/>
  <c r="K633"/>
  <c r="N29"/>
  <c r="W273"/>
  <c r="Z273" s="1"/>
  <c r="AC273" s="1"/>
  <c r="W422"/>
  <c r="Z422" s="1"/>
  <c r="AC422" s="1"/>
  <c r="W138"/>
  <c r="Z138" s="1"/>
  <c r="AC138" s="1"/>
  <c r="W64"/>
  <c r="Z64" s="1"/>
  <c r="AC64" s="1"/>
  <c r="W623"/>
  <c r="Z623" s="1"/>
  <c r="AC623" s="1"/>
  <c r="W94"/>
  <c r="Z94" s="1"/>
  <c r="AC94" s="1"/>
  <c r="Q249"/>
  <c r="T249" s="1"/>
  <c r="Z324"/>
  <c r="AC324" s="1"/>
  <c r="W11"/>
  <c r="Z11" s="1"/>
  <c r="AC11" s="1"/>
  <c r="W214"/>
  <c r="Z214" s="1"/>
  <c r="AC214" s="1"/>
  <c r="W557"/>
  <c r="Z557" s="1"/>
  <c r="AC557" s="1"/>
  <c r="S652"/>
  <c r="P630"/>
  <c r="AK630"/>
  <c r="AK666" s="1"/>
  <c r="AK667" s="1"/>
  <c r="Q508"/>
  <c r="T508" s="1"/>
  <c r="N507"/>
  <c r="AI160"/>
  <c r="AL160" s="1"/>
  <c r="W481"/>
  <c r="Z481" s="1"/>
  <c r="AC481" s="1"/>
  <c r="W477"/>
  <c r="Z477" s="1"/>
  <c r="W90"/>
  <c r="Z90" s="1"/>
  <c r="AC90" s="1"/>
  <c r="AF90" s="1"/>
  <c r="W80"/>
  <c r="Z80" s="1"/>
  <c r="AC80" s="1"/>
  <c r="AF80" s="1"/>
  <c r="W509"/>
  <c r="Z509" s="1"/>
  <c r="AC509" s="1"/>
  <c r="AF509" s="1"/>
  <c r="W510"/>
  <c r="Z510" s="1"/>
  <c r="AC510" s="1"/>
  <c r="AF510" s="1"/>
  <c r="AF508" s="1"/>
  <c r="W251"/>
  <c r="Z251" s="1"/>
  <c r="AC251" s="1"/>
  <c r="K640"/>
  <c r="N640" s="1"/>
  <c r="Q640" s="1"/>
  <c r="T640" s="1"/>
  <c r="W640" s="1"/>
  <c r="K230"/>
  <c r="N230" s="1"/>
  <c r="Q230" s="1"/>
  <c r="T230" s="1"/>
  <c r="Y630"/>
  <c r="H639"/>
  <c r="K67"/>
  <c r="M630"/>
  <c r="AG630"/>
  <c r="AG666" s="1"/>
  <c r="AG667" s="1"/>
  <c r="K532"/>
  <c r="N532" s="1"/>
  <c r="K149"/>
  <c r="N149" s="1"/>
  <c r="X630"/>
  <c r="W18"/>
  <c r="Z18" s="1"/>
  <c r="AC18" s="1"/>
  <c r="W19"/>
  <c r="Z19" s="1"/>
  <c r="AC19" s="1"/>
  <c r="AF19" s="1"/>
  <c r="U630"/>
  <c r="AP249"/>
  <c r="V630"/>
  <c r="Z325"/>
  <c r="I27"/>
  <c r="I630" s="1"/>
  <c r="K662"/>
  <c r="N662" s="1"/>
  <c r="Q662" s="1"/>
  <c r="T662" s="1"/>
  <c r="O630"/>
  <c r="AB630"/>
  <c r="AJ630"/>
  <c r="Q532"/>
  <c r="AA630"/>
  <c r="AA666" s="1"/>
  <c r="AA667" s="1"/>
  <c r="H28"/>
  <c r="Z638"/>
  <c r="AC638" s="1"/>
  <c r="N561"/>
  <c r="Q561" s="1"/>
  <c r="T561" s="1"/>
  <c r="K645"/>
  <c r="N645" s="1"/>
  <c r="Q645" s="1"/>
  <c r="T645" s="1"/>
  <c r="W645" s="1"/>
  <c r="K655"/>
  <c r="N493"/>
  <c r="Q493" s="1"/>
  <c r="T493" s="1"/>
  <c r="Q202"/>
  <c r="T202" s="1"/>
  <c r="Z657"/>
  <c r="AC657" s="1"/>
  <c r="W215"/>
  <c r="Z215" s="1"/>
  <c r="AC215" s="1"/>
  <c r="AI62"/>
  <c r="AL62" s="1"/>
  <c r="Z61"/>
  <c r="AC61" s="1"/>
  <c r="AF61" s="1"/>
  <c r="AN61" s="1"/>
  <c r="W231"/>
  <c r="Z231" s="1"/>
  <c r="AC231" s="1"/>
  <c r="Q309"/>
  <c r="T309" s="1"/>
  <c r="F620"/>
  <c r="H620" s="1"/>
  <c r="H621"/>
  <c r="H637"/>
  <c r="Z611"/>
  <c r="AC611" s="1"/>
  <c r="AF611" s="1"/>
  <c r="Z664"/>
  <c r="AC664" s="1"/>
  <c r="AF664" s="1"/>
  <c r="W551"/>
  <c r="Z551" s="1"/>
  <c r="AC551" s="1"/>
  <c r="AF551" s="1"/>
  <c r="Z534"/>
  <c r="AC534" s="1"/>
  <c r="AF534" s="1"/>
  <c r="Z530"/>
  <c r="Z529" s="1"/>
  <c r="W519"/>
  <c r="W518"/>
  <c r="Z518" s="1"/>
  <c r="AC518" s="1"/>
  <c r="AF518" s="1"/>
  <c r="W463"/>
  <c r="Z463" s="1"/>
  <c r="AC463" s="1"/>
  <c r="K654"/>
  <c r="N462"/>
  <c r="H652"/>
  <c r="H248"/>
  <c r="K248" s="1"/>
  <c r="H286"/>
  <c r="AI325"/>
  <c r="AL325" s="1"/>
  <c r="AL326"/>
  <c r="W297"/>
  <c r="N249"/>
  <c r="W95"/>
  <c r="Z95" s="1"/>
  <c r="AC95" s="1"/>
  <c r="Z660"/>
  <c r="AC225"/>
  <c r="AF225" s="1"/>
  <c r="W220"/>
  <c r="Z221"/>
  <c r="N218"/>
  <c r="Q218" s="1"/>
  <c r="T218" s="1"/>
  <c r="K658"/>
  <c r="N658" s="1"/>
  <c r="Q658" s="1"/>
  <c r="T658" s="1"/>
  <c r="W658" s="1"/>
  <c r="N186"/>
  <c r="Q186" s="1"/>
  <c r="T186" s="1"/>
  <c r="K650"/>
  <c r="N650" s="1"/>
  <c r="Q650" s="1"/>
  <c r="T650" s="1"/>
  <c r="W650" s="1"/>
  <c r="N150"/>
  <c r="Q150" s="1"/>
  <c r="T150" s="1"/>
  <c r="K648"/>
  <c r="N648" s="1"/>
  <c r="Q648" s="1"/>
  <c r="T648" s="1"/>
  <c r="W648" s="1"/>
  <c r="AI115"/>
  <c r="AL115" s="1"/>
  <c r="AI114"/>
  <c r="AL114" s="1"/>
  <c r="H642"/>
  <c r="H109"/>
  <c r="W111"/>
  <c r="Z111" s="1"/>
  <c r="AC111" s="1"/>
  <c r="AF111" s="1"/>
  <c r="AI112"/>
  <c r="AL112" s="1"/>
  <c r="N35"/>
  <c r="Q35" s="1"/>
  <c r="T35" s="1"/>
  <c r="K635"/>
  <c r="W36"/>
  <c r="Z36" s="1"/>
  <c r="AC36" s="1"/>
  <c r="AF36" s="1"/>
  <c r="AI36" s="1"/>
  <c r="AL36" s="1"/>
  <c r="AI634"/>
  <c r="AF612" l="1"/>
  <c r="AN613"/>
  <c r="AI575"/>
  <c r="AL575" s="1"/>
  <c r="AN575"/>
  <c r="AI579"/>
  <c r="AL579" s="1"/>
  <c r="AN579"/>
  <c r="AI553"/>
  <c r="AL553" s="1"/>
  <c r="AM552" s="1"/>
  <c r="AN552" s="1"/>
  <c r="AN553"/>
  <c r="AN129"/>
  <c r="AI129"/>
  <c r="AL129" s="1"/>
  <c r="AN10"/>
  <c r="AI187"/>
  <c r="AL187" s="1"/>
  <c r="AF186"/>
  <c r="AI596"/>
  <c r="AL596" s="1"/>
  <c r="AF595"/>
  <c r="AI595" s="1"/>
  <c r="AL595" s="1"/>
  <c r="AI562"/>
  <c r="AL562" s="1"/>
  <c r="AF561"/>
  <c r="AN561" s="1"/>
  <c r="AF401"/>
  <c r="AI402"/>
  <c r="AL402" s="1"/>
  <c r="AI463"/>
  <c r="AL463" s="1"/>
  <c r="AM640"/>
  <c r="AM665" s="1"/>
  <c r="AF641"/>
  <c r="AI641" s="1"/>
  <c r="AL641" s="1"/>
  <c r="AF215"/>
  <c r="AI215" s="1"/>
  <c r="AL215" s="1"/>
  <c r="AF94"/>
  <c r="AI94" s="1"/>
  <c r="AL94" s="1"/>
  <c r="AF64"/>
  <c r="AI64" s="1"/>
  <c r="AL64" s="1"/>
  <c r="AI422"/>
  <c r="AL422" s="1"/>
  <c r="AF600"/>
  <c r="AI600" s="1"/>
  <c r="AL600" s="1"/>
  <c r="W663"/>
  <c r="Z663" s="1"/>
  <c r="AC663" s="1"/>
  <c r="AF663" s="1"/>
  <c r="AI663" s="1"/>
  <c r="AL663" s="1"/>
  <c r="AF201"/>
  <c r="AC644"/>
  <c r="AF644" s="1"/>
  <c r="AI644" s="1"/>
  <c r="AL644" s="1"/>
  <c r="AI120"/>
  <c r="AL120" s="1"/>
  <c r="AF95"/>
  <c r="AI95" s="1"/>
  <c r="AL95" s="1"/>
  <c r="AF657"/>
  <c r="AI657" s="1"/>
  <c r="AL657" s="1"/>
  <c r="AF638"/>
  <c r="AI638" s="1"/>
  <c r="AL638" s="1"/>
  <c r="AF481"/>
  <c r="AF477" s="1"/>
  <c r="AF462" s="1"/>
  <c r="AC477"/>
  <c r="AF557"/>
  <c r="AF11"/>
  <c r="AF623"/>
  <c r="AI623" s="1"/>
  <c r="AL623" s="1"/>
  <c r="AF138"/>
  <c r="AI138" s="1"/>
  <c r="AL138" s="1"/>
  <c r="AF273"/>
  <c r="AI273" s="1"/>
  <c r="AL273" s="1"/>
  <c r="AF214"/>
  <c r="AI214" s="1"/>
  <c r="AL214" s="1"/>
  <c r="AF231"/>
  <c r="AI231" s="1"/>
  <c r="AL231" s="1"/>
  <c r="W662"/>
  <c r="AE666"/>
  <c r="AE667" s="1"/>
  <c r="Q507"/>
  <c r="T507" s="1"/>
  <c r="N654"/>
  <c r="Q654" s="1"/>
  <c r="T654" s="1"/>
  <c r="W654" s="1"/>
  <c r="Q462"/>
  <c r="T462" s="1"/>
  <c r="T532"/>
  <c r="W532" s="1"/>
  <c r="Z532" s="1"/>
  <c r="AC532" s="1"/>
  <c r="AF532" s="1"/>
  <c r="S665"/>
  <c r="S667" s="1"/>
  <c r="W421"/>
  <c r="Z640"/>
  <c r="AC640" s="1"/>
  <c r="Z645"/>
  <c r="AC645" s="1"/>
  <c r="Z646"/>
  <c r="AC646" s="1"/>
  <c r="W230"/>
  <c r="Z230" s="1"/>
  <c r="AC230" s="1"/>
  <c r="W508"/>
  <c r="Z508" s="1"/>
  <c r="AC508" s="1"/>
  <c r="N633"/>
  <c r="Q633" s="1"/>
  <c r="T633" s="1"/>
  <c r="W633" s="1"/>
  <c r="Q29"/>
  <c r="T29" s="1"/>
  <c r="W561"/>
  <c r="Z561" s="1"/>
  <c r="AC561" s="1"/>
  <c r="K109"/>
  <c r="N109" s="1"/>
  <c r="Q109" s="1"/>
  <c r="T109" s="1"/>
  <c r="K621"/>
  <c r="N621" s="1"/>
  <c r="Q621" s="1"/>
  <c r="T621" s="1"/>
  <c r="W159"/>
  <c r="Z159" s="1"/>
  <c r="AC159" s="1"/>
  <c r="W250"/>
  <c r="Z250" s="1"/>
  <c r="W249"/>
  <c r="Z249" s="1"/>
  <c r="AI90"/>
  <c r="AL90" s="1"/>
  <c r="AI80"/>
  <c r="AL80" s="1"/>
  <c r="K620"/>
  <c r="N620" s="1"/>
  <c r="Q620" s="1"/>
  <c r="T620" s="1"/>
  <c r="AI251"/>
  <c r="AL251" s="1"/>
  <c r="AI509"/>
  <c r="AL509" s="1"/>
  <c r="AI510"/>
  <c r="AL510" s="1"/>
  <c r="AI477"/>
  <c r="AL477" s="1"/>
  <c r="N655"/>
  <c r="Q655" s="1"/>
  <c r="T655" s="1"/>
  <c r="K286"/>
  <c r="N286" s="1"/>
  <c r="N248" s="1"/>
  <c r="K28"/>
  <c r="N28" s="1"/>
  <c r="AF18"/>
  <c r="AI18" s="1"/>
  <c r="AL18" s="1"/>
  <c r="AI19"/>
  <c r="AL19" s="1"/>
  <c r="K639"/>
  <c r="N639" s="1"/>
  <c r="Q639" s="1"/>
  <c r="T639" s="1"/>
  <c r="W639" s="1"/>
  <c r="N67"/>
  <c r="Q67" s="1"/>
  <c r="T67" s="1"/>
  <c r="Z656"/>
  <c r="AC656" s="1"/>
  <c r="W203"/>
  <c r="W493"/>
  <c r="Z493" s="1"/>
  <c r="AC493" s="1"/>
  <c r="AI61"/>
  <c r="AL61" s="1"/>
  <c r="H27"/>
  <c r="W310"/>
  <c r="H665"/>
  <c r="N622"/>
  <c r="Q622" s="1"/>
  <c r="T622" s="1"/>
  <c r="K637"/>
  <c r="N637" s="1"/>
  <c r="Q637" s="1"/>
  <c r="T637" s="1"/>
  <c r="W637" s="1"/>
  <c r="F630"/>
  <c r="H630" s="1"/>
  <c r="AI611"/>
  <c r="AI551"/>
  <c r="AL551" s="1"/>
  <c r="AI532"/>
  <c r="AL532" s="1"/>
  <c r="AI534"/>
  <c r="AC530"/>
  <c r="AF530" s="1"/>
  <c r="Z659"/>
  <c r="Z519"/>
  <c r="W517"/>
  <c r="W462"/>
  <c r="N323"/>
  <c r="Q323" s="1"/>
  <c r="T323" s="1"/>
  <c r="K652"/>
  <c r="N652" s="1"/>
  <c r="Q652" s="1"/>
  <c r="T652" s="1"/>
  <c r="W323"/>
  <c r="Z323" s="1"/>
  <c r="Z287"/>
  <c r="AC287" s="1"/>
  <c r="Z651"/>
  <c r="Z297"/>
  <c r="W295"/>
  <c r="AC660"/>
  <c r="AC221"/>
  <c r="AF221" s="1"/>
  <c r="Z220"/>
  <c r="W218"/>
  <c r="Z218" s="1"/>
  <c r="AC218" s="1"/>
  <c r="Z658"/>
  <c r="AC658" s="1"/>
  <c r="Q149"/>
  <c r="T149" s="1"/>
  <c r="K642"/>
  <c r="N642" s="1"/>
  <c r="Q642" s="1"/>
  <c r="T642" s="1"/>
  <c r="W642" s="1"/>
  <c r="Z642" s="1"/>
  <c r="AC642" s="1"/>
  <c r="N110"/>
  <c r="AI111"/>
  <c r="AL111" s="1"/>
  <c r="W110"/>
  <c r="Z110" s="1"/>
  <c r="AC110" s="1"/>
  <c r="AF110" s="1"/>
  <c r="W35"/>
  <c r="Z35" s="1"/>
  <c r="AF35" s="1"/>
  <c r="N635"/>
  <c r="Q635" s="1"/>
  <c r="AL634"/>
  <c r="AN612" l="1"/>
  <c r="AI612"/>
  <c r="AL612" s="1"/>
  <c r="AI557"/>
  <c r="AL557" s="1"/>
  <c r="AN557"/>
  <c r="AN645"/>
  <c r="AM551"/>
  <c r="AN551" s="1"/>
  <c r="AN640" s="1"/>
  <c r="AI201"/>
  <c r="AL201" s="1"/>
  <c r="AN201"/>
  <c r="AI11"/>
  <c r="AL11" s="1"/>
  <c r="AN11"/>
  <c r="AI110"/>
  <c r="AL110" s="1"/>
  <c r="AF109"/>
  <c r="AN109" s="1"/>
  <c r="AI481"/>
  <c r="AL481" s="1"/>
  <c r="AM532"/>
  <c r="AI401"/>
  <c r="AL401" s="1"/>
  <c r="AF381"/>
  <c r="AF642"/>
  <c r="AI642" s="1"/>
  <c r="AL642" s="1"/>
  <c r="AF658"/>
  <c r="AI658" s="1"/>
  <c r="AL658" s="1"/>
  <c r="AC651"/>
  <c r="AF651" s="1"/>
  <c r="AF287"/>
  <c r="W652"/>
  <c r="Z652" s="1"/>
  <c r="AI652" s="1"/>
  <c r="AL652" s="1"/>
  <c r="AI493"/>
  <c r="AF656"/>
  <c r="AI656" s="1"/>
  <c r="AL656" s="1"/>
  <c r="AI561"/>
  <c r="AL561" s="1"/>
  <c r="AF645"/>
  <c r="AI645" s="1"/>
  <c r="AL645" s="1"/>
  <c r="AF218"/>
  <c r="AI218" s="1"/>
  <c r="AL218" s="1"/>
  <c r="AI651"/>
  <c r="AL651" s="1"/>
  <c r="W655"/>
  <c r="Z655" s="1"/>
  <c r="AC655" s="1"/>
  <c r="AC150"/>
  <c r="AF159"/>
  <c r="AI508"/>
  <c r="AL508" s="1"/>
  <c r="AF646"/>
  <c r="AI646" s="1"/>
  <c r="AL646" s="1"/>
  <c r="AF640"/>
  <c r="AI640" s="1"/>
  <c r="AL640" s="1"/>
  <c r="AF660"/>
  <c r="AF230"/>
  <c r="AI230" s="1"/>
  <c r="AL230" s="1"/>
  <c r="Z662"/>
  <c r="AC662" s="1"/>
  <c r="AC659"/>
  <c r="Q286"/>
  <c r="Q248" s="1"/>
  <c r="T248" s="1"/>
  <c r="Q665"/>
  <c r="Q667" s="1"/>
  <c r="T635"/>
  <c r="Z653"/>
  <c r="Z421"/>
  <c r="AC421" s="1"/>
  <c r="W507"/>
  <c r="W620"/>
  <c r="Z620" s="1"/>
  <c r="AC620" s="1"/>
  <c r="W621"/>
  <c r="Z621" s="1"/>
  <c r="AC621" s="1"/>
  <c r="W109"/>
  <c r="Z109" s="1"/>
  <c r="AC109" s="1"/>
  <c r="S630"/>
  <c r="AI250"/>
  <c r="AL250" s="1"/>
  <c r="AI249"/>
  <c r="AL249" s="1"/>
  <c r="W150"/>
  <c r="Z150" s="1"/>
  <c r="Z648"/>
  <c r="K665"/>
  <c r="N665" s="1"/>
  <c r="N667" s="1"/>
  <c r="K27"/>
  <c r="K630" s="1"/>
  <c r="N630" s="1"/>
  <c r="Q630" s="1"/>
  <c r="W67"/>
  <c r="Q28"/>
  <c r="T28" s="1"/>
  <c r="Z203"/>
  <c r="W202"/>
  <c r="Z60"/>
  <c r="AC60" s="1"/>
  <c r="AF60" s="1"/>
  <c r="AN60" s="1"/>
  <c r="AN636" s="1"/>
  <c r="AN665" s="1"/>
  <c r="Z636"/>
  <c r="AC636" s="1"/>
  <c r="AF636" s="1"/>
  <c r="AI60"/>
  <c r="Z310"/>
  <c r="W309"/>
  <c r="H666"/>
  <c r="H667" s="1"/>
  <c r="W622"/>
  <c r="AI664"/>
  <c r="AL664" s="1"/>
  <c r="AL611"/>
  <c r="AL534"/>
  <c r="Z517"/>
  <c r="Z507" s="1"/>
  <c r="AC519"/>
  <c r="AF519" s="1"/>
  <c r="AF517" s="1"/>
  <c r="Z462"/>
  <c r="Z295"/>
  <c r="AC297"/>
  <c r="AF297" s="1"/>
  <c r="AI225"/>
  <c r="AC220"/>
  <c r="AF220" s="1"/>
  <c r="W186"/>
  <c r="Z186" s="1"/>
  <c r="AC186" s="1"/>
  <c r="Z650"/>
  <c r="AC650" s="1"/>
  <c r="W149"/>
  <c r="Z149" s="1"/>
  <c r="AC149" s="1"/>
  <c r="AI35"/>
  <c r="AL35" s="1"/>
  <c r="AM630" l="1"/>
  <c r="AM666" s="1"/>
  <c r="AM667" s="1"/>
  <c r="AN532"/>
  <c r="AF324"/>
  <c r="AN324" s="1"/>
  <c r="AT325" s="1"/>
  <c r="AN381"/>
  <c r="AI287"/>
  <c r="AF286"/>
  <c r="AN287"/>
  <c r="AN651" s="1"/>
  <c r="AI159"/>
  <c r="AL159" s="1"/>
  <c r="AF150"/>
  <c r="AF323"/>
  <c r="AI324"/>
  <c r="AL324" s="1"/>
  <c r="AL493"/>
  <c r="AP493"/>
  <c r="AF655"/>
  <c r="AI655" s="1"/>
  <c r="AL655" s="1"/>
  <c r="AP287"/>
  <c r="AL287"/>
  <c r="AF650"/>
  <c r="AI650" s="1"/>
  <c r="AL650" s="1"/>
  <c r="AF621"/>
  <c r="AI621" s="1"/>
  <c r="AL621" s="1"/>
  <c r="AF659"/>
  <c r="AI659" s="1"/>
  <c r="AL659" s="1"/>
  <c r="AI109"/>
  <c r="AL109" s="1"/>
  <c r="AF620"/>
  <c r="AI620" s="1"/>
  <c r="AL620" s="1"/>
  <c r="AI421"/>
  <c r="AC653"/>
  <c r="AF653" s="1"/>
  <c r="AC648"/>
  <c r="AF648" s="1"/>
  <c r="AI648" s="1"/>
  <c r="AL648" s="1"/>
  <c r="AI150"/>
  <c r="AL150" s="1"/>
  <c r="T665"/>
  <c r="T667" s="1"/>
  <c r="W635"/>
  <c r="W665" s="1"/>
  <c r="AF662"/>
  <c r="AI662" s="1"/>
  <c r="AL662" s="1"/>
  <c r="T630"/>
  <c r="W630" s="1"/>
  <c r="Z630" s="1"/>
  <c r="AF630" s="1"/>
  <c r="AN630" s="1"/>
  <c r="AN666" s="1"/>
  <c r="AN667" s="1"/>
  <c r="T286"/>
  <c r="W286" s="1"/>
  <c r="Z286" s="1"/>
  <c r="Z635"/>
  <c r="Q27"/>
  <c r="T27" s="1"/>
  <c r="W28"/>
  <c r="Z28" s="1"/>
  <c r="AC28" s="1"/>
  <c r="N27"/>
  <c r="Z67"/>
  <c r="AC67" s="1"/>
  <c r="AF67" s="1"/>
  <c r="AF28" s="1"/>
  <c r="Z639"/>
  <c r="AC639" s="1"/>
  <c r="AF639" s="1"/>
  <c r="Z202"/>
  <c r="AC203"/>
  <c r="AF203" s="1"/>
  <c r="K667"/>
  <c r="AI636"/>
  <c r="AL636" s="1"/>
  <c r="AL60"/>
  <c r="AC310"/>
  <c r="AF310" s="1"/>
  <c r="Z309"/>
  <c r="Z622"/>
  <c r="AC622" s="1"/>
  <c r="AF622" s="1"/>
  <c r="Z637"/>
  <c r="AC637" s="1"/>
  <c r="AF637" s="1"/>
  <c r="AI530"/>
  <c r="AI529" s="1"/>
  <c r="AC517"/>
  <c r="AC462"/>
  <c r="Z654"/>
  <c r="AI660"/>
  <c r="AL225"/>
  <c r="AL660" s="1"/>
  <c r="AI221"/>
  <c r="AI186"/>
  <c r="AL186" s="1"/>
  <c r="AI323" l="1"/>
  <c r="AN323"/>
  <c r="AF248"/>
  <c r="AN248" s="1"/>
  <c r="AQ249" s="1"/>
  <c r="AN286"/>
  <c r="AF149"/>
  <c r="AN150"/>
  <c r="AN648" s="1"/>
  <c r="AF27"/>
  <c r="AN27" s="1"/>
  <c r="AQ28" s="1"/>
  <c r="AN28"/>
  <c r="AL323"/>
  <c r="AP323"/>
  <c r="AC507"/>
  <c r="AF507" s="1"/>
  <c r="W248"/>
  <c r="AC654"/>
  <c r="AF654" s="1"/>
  <c r="AI462"/>
  <c r="AC665"/>
  <c r="AL421"/>
  <c r="AI653"/>
  <c r="AL653" s="1"/>
  <c r="AP421"/>
  <c r="Z665"/>
  <c r="AI67"/>
  <c r="AI28"/>
  <c r="AL28" s="1"/>
  <c r="W27"/>
  <c r="Z27" s="1"/>
  <c r="AC27" s="1"/>
  <c r="AC202"/>
  <c r="AF202" s="1"/>
  <c r="AN202" s="1"/>
  <c r="AN656" s="1"/>
  <c r="AC309"/>
  <c r="AI622"/>
  <c r="AL530"/>
  <c r="AL529" s="1"/>
  <c r="AI518"/>
  <c r="AL518" s="1"/>
  <c r="AI519"/>
  <c r="AC286"/>
  <c r="Z248"/>
  <c r="AI297"/>
  <c r="AI220"/>
  <c r="AL221"/>
  <c r="AL220" s="1"/>
  <c r="AI635"/>
  <c r="AN652" l="1"/>
  <c r="AQ324"/>
  <c r="AN149"/>
  <c r="AI149"/>
  <c r="AL149" s="1"/>
  <c r="AF665"/>
  <c r="AC666"/>
  <c r="AC667" s="1"/>
  <c r="AF309"/>
  <c r="AC295"/>
  <c r="AF295" s="1"/>
  <c r="AN295" s="1"/>
  <c r="AI654"/>
  <c r="AL462"/>
  <c r="AL654" s="1"/>
  <c r="AP462"/>
  <c r="AO28"/>
  <c r="AI27"/>
  <c r="AL27" s="1"/>
  <c r="W667"/>
  <c r="AI639"/>
  <c r="AL639" s="1"/>
  <c r="AL67"/>
  <c r="AI203"/>
  <c r="AI310"/>
  <c r="AL622"/>
  <c r="AI637"/>
  <c r="AL637" s="1"/>
  <c r="AI517"/>
  <c r="AI507" s="1"/>
  <c r="AL519"/>
  <c r="AL517" s="1"/>
  <c r="AL507" s="1"/>
  <c r="AL297"/>
  <c r="AL295" s="1"/>
  <c r="AI295"/>
  <c r="AC248"/>
  <c r="Z667"/>
  <c r="AL635"/>
  <c r="AO249" l="1"/>
  <c r="AI665"/>
  <c r="AL665" s="1"/>
  <c r="AL667" s="1"/>
  <c r="AL203"/>
  <c r="AL202" s="1"/>
  <c r="AI202"/>
  <c r="AL310"/>
  <c r="AL309" s="1"/>
  <c r="AI309"/>
  <c r="AI286"/>
  <c r="AI630"/>
  <c r="AF666" l="1"/>
  <c r="AF667" s="1"/>
  <c r="AL286"/>
  <c r="AL248" s="1"/>
  <c r="AP286"/>
  <c r="AI248"/>
  <c r="AL630"/>
  <c r="AI666"/>
  <c r="AI667" s="1"/>
</calcChain>
</file>

<file path=xl/sharedStrings.xml><?xml version="1.0" encoding="utf-8"?>
<sst xmlns="http://schemas.openxmlformats.org/spreadsheetml/2006/main" count="2369" uniqueCount="585">
  <si>
    <t>(тыс. рублей)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</si>
  <si>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</si>
  <si>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</si>
  <si>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</si>
  <si>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</si>
  <si>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обеспечения деятельности муниципальных органов Старополтавского муниципального района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</si>
  <si>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</si>
  <si>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</si>
  <si>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</si>
  <si>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</si>
  <si>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АДМИНИСТРАЦИЯ  СТАРОПОЛТАВСКОГО МУНИЦИПАЛЬНОГО РАЙОНА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</si>
  <si>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</si>
  <si>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0104</t>
  </si>
  <si>
    <t>Субвенция на организационное обеспечение деятельности территориальных административных комиссий</t>
  </si>
  <si>
    <t>Закупка товаров ,работ и услуг для муниципальных нужд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</si>
  <si>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</si>
  <si>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Субвенция на осуществление  отдельных государственных полномочий ВО по хранению, комплектованию, учету и использованию документов архивного фонда</t>
  </si>
  <si>
    <t>Иные бюджетные ассигнования</t>
  </si>
  <si>
    <t>800</t>
  </si>
  <si>
    <t>Резервные фонды</t>
  </si>
  <si>
    <t>0111</t>
  </si>
  <si>
    <t>Другие общегосударственные вопросы</t>
  </si>
  <si>
    <t>0113</t>
  </si>
  <si>
    <t>Муниципальная программа "Снижение административных барьеров, оптимизация и повышение качества предоставления  государственных и муниципальных услуг на базе многофункционального центра предоставления государственных и муниципальных услуг  Старополтавского муниципального района Волгоградской области на 2014 и плановый период 2015-2016  гг"</t>
  </si>
  <si>
    <t xml:space="preserve">Субсидии бюджетным учреждениям на иные цели </t>
  </si>
  <si>
    <t>600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</si>
  <si>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</si>
  <si>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</si>
  <si>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</t>
  </si>
  <si>
    <t>902</t>
  </si>
  <si>
    <t>0314</t>
  </si>
  <si>
    <t>НАЦИОНАЛЬНАЯ ЭКОНОМИКА</t>
  </si>
  <si>
    <t>0400</t>
  </si>
  <si>
    <t>Сельское хозяйство</t>
  </si>
  <si>
    <t>0405</t>
  </si>
  <si>
    <t xml:space="preserve">67 0 7028 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</si>
  <si>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</si>
  <si>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</si>
  <si>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</si>
  <si>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</si>
  <si>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</si>
  <si>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</si>
  <si>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</si>
  <si>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</si>
  <si>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</si>
  <si>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</si>
  <si>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</si>
  <si>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</si>
  <si>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 "Природоохранные мероприятия направленные на снижение негативного воздействия на окружающую среду на 2014-2016 годы"</t>
  </si>
  <si>
    <t>Субвенция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 и услуги технического водоснабжения, поставляемого населению</t>
  </si>
  <si>
    <t>Другие вопросы в области жилищно-коммунального хозяйства</t>
  </si>
  <si>
    <t>0505</t>
  </si>
  <si>
    <t>Программа "Энергосбережение и повышение энергоэффективности на территории Старополтавского муниципального района Волгоградской области на 2014-2016 годы"</t>
  </si>
  <si>
    <t>ОБРАЗОВАНИЕ</t>
  </si>
  <si>
    <t>0700</t>
  </si>
  <si>
    <t>Молодежная политика и оздоровление детей</t>
  </si>
  <si>
    <t>0707</t>
  </si>
  <si>
    <t xml:space="preserve">КУЛЬТУРА И КИНЕМАТОГРАФИЯ </t>
  </si>
  <si>
    <t>0800</t>
  </si>
  <si>
    <t>Культура</t>
  </si>
  <si>
    <t>0801</t>
  </si>
  <si>
    <t>Субсидии на иные цели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</si>
  <si>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</si>
  <si>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</si>
  <si>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</si>
  <si>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</si>
  <si>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</si>
  <si>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</si>
  <si>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</si>
  <si>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</si>
  <si>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Субвенция на предоставление субсидий гражданам на оплату жилья и коммунальных услуг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</si>
  <si>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</si>
  <si>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</si>
  <si>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</si>
  <si>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</si>
  <si>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</si>
  <si>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</si>
  <si>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</si>
  <si>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</si>
  <si>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913</t>
  </si>
  <si>
    <t>Субвенция на организационное обеспечение деятельности органов опеки и попечительства</t>
  </si>
  <si>
    <t>Дошкольное образование</t>
  </si>
  <si>
    <t>0701</t>
  </si>
  <si>
    <t>Общее образование</t>
  </si>
  <si>
    <t>0702</t>
  </si>
  <si>
    <t>Школы-детские сады, школы начальные, неполные средние и средние</t>
  </si>
  <si>
    <t>Муниципальные программы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</si>
  <si>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</si>
  <si>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Субсидии на иные цели бюджетным учреждениям </t>
  </si>
  <si>
    <t xml:space="preserve">Субсидии на иные цели автономным учреждениям </t>
  </si>
  <si>
    <t>Другие вопросы в области образования</t>
  </si>
  <si>
    <t>0709</t>
  </si>
  <si>
    <t>Охрана семьи и детства</t>
  </si>
  <si>
    <t>1004</t>
  </si>
  <si>
    <t>1101</t>
  </si>
  <si>
    <t>ФИНАНСОВЫЙ ОТДЕЛ АДМИНИСТРАЦИИ СТАРОПОЛТАВСКОГО МУНИЦИПАЛЬНОГО РАЙОНА</t>
  </si>
  <si>
    <t>927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</si>
  <si>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</si>
  <si>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0106</t>
  </si>
  <si>
    <t>Уплата налога на имущество организаций и земельного налога муниципальной власти и казенными учреждениями</t>
  </si>
  <si>
    <t>КОНТРОЛЬНО-СЧЕТНАЯ ПАЛАТА СТАРОПОЛТАВСКОГО МУНИЦИПАЛЬНОГО РАЙОНА</t>
  </si>
  <si>
    <t>Обеспечение деятельности муниципальных  органов Старополтавского муниципального района</t>
  </si>
  <si>
    <t>ИТОГО</t>
  </si>
  <si>
    <t>0105</t>
  </si>
  <si>
    <t>0503</t>
  </si>
  <si>
    <t>итого</t>
  </si>
  <si>
    <t xml:space="preserve">Резервные фонды </t>
  </si>
  <si>
    <t>Межбюджетные трансферты</t>
  </si>
  <si>
    <t>500</t>
  </si>
  <si>
    <t>КУЛЬТУРА И КИНЕМАТОГРАФИЯ</t>
  </si>
  <si>
    <t xml:space="preserve">СТАРОПОЛТАВСКАЯ РАЙОННАЯ ДУМА </t>
  </si>
  <si>
    <t>Мероприятия по коммунальному хозяйству</t>
  </si>
  <si>
    <t>Субсидии на иные цели (МБОУ "Гмелинская СШ")</t>
  </si>
  <si>
    <t>ДГП "Развитие  и поддержка малого и среднего предпринимательства в Волгоградской области на 2013-2017 годы"</t>
  </si>
  <si>
    <t>18 3 8064</t>
  </si>
  <si>
    <t xml:space="preserve">Субвенция на государственную регистрацию актов гражданского состояния </t>
  </si>
  <si>
    <t xml:space="preserve">Субсидии на поощрение победителей конкурса среди комиссий по делам несовершеннолетних и защите их прав муниципальных районов, городских округов </t>
  </si>
  <si>
    <t>11 1 7008</t>
  </si>
  <si>
    <t>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на 2014-2015 годы</t>
  </si>
  <si>
    <t>Физическая культура</t>
  </si>
  <si>
    <t xml:space="preserve">Субсидии на иные цели </t>
  </si>
  <si>
    <t>Непрограммные расходы муниципального органа Старополтавского муниципального района</t>
  </si>
  <si>
    <t>99 0 8067</t>
  </si>
  <si>
    <t>Расходы на выплаты персоналу  в целях обеспечения выполнения функций муниципальными органами, казенными учреждениями</t>
  </si>
  <si>
    <t>Предоставление субсидий бюджетным, автономным учреждениям и иным некоммерческим организациям</t>
  </si>
  <si>
    <t>Субвенция на предоставление мер социальной поддержки по оплате жилья и коммунальных услуг специалистам учреждений культуры, работающим и проживающим в сельской местности</t>
  </si>
  <si>
    <t xml:space="preserve">Расходы на выплаты персоналу  в целях обеспечения выполнения функций муниципальными органами, казенными учреждениями </t>
  </si>
  <si>
    <t>Финансовое обеспечение мероприятий  по временному социально-бытовому обустройству лиц, вынуждено покинувших территорию Украины и находящихся в пунктах временного размещения, федеральн.)</t>
  </si>
  <si>
    <t>Финансовое обеспечение мероприятий  по временному социально-бытовому обустройству лиц, вынуждено покинувших территорию Украины и находящихся в пунктах временного размещения, обл. рез. фонд)</t>
  </si>
  <si>
    <t>18 6 5392</t>
  </si>
  <si>
    <t>99 0</t>
  </si>
  <si>
    <t>ОТДЕЛ ПО ОБРАЗОВАНИЮ,СПОРТУ И МОЛОДЕЖНОЙ ПОЛИТИКЕ АДМИНИСТРАЦИИ СТАРОПОЛТАВСКОГО МУНИЦИПАЛЬНОГО РАЙОНА</t>
  </si>
  <si>
    <t>Субвенции на организацию питания детей из малоимущих семей и детей, находящихся на учете у фтизиатра, обучающихся в общеобразовательных организациях (областн)</t>
  </si>
  <si>
    <t>Судебная система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</si>
  <si>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</si>
  <si>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</si>
  <si>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Предоставление услуг (работ) в сфере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</si>
  <si>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</si>
  <si>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</si>
  <si>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</si>
  <si>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</si>
  <si>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 xml:space="preserve">01 0 </t>
  </si>
  <si>
    <t>Мероприятия по оснащению системами видеонаблюдения образовательных учреждений</t>
  </si>
  <si>
    <t>99 0 00 70010</t>
  </si>
  <si>
    <t>99 0 00 70030</t>
  </si>
  <si>
    <t>99 0 00 70040</t>
  </si>
  <si>
    <t>99 0 00 53910</t>
  </si>
  <si>
    <t>99 0 00 59320</t>
  </si>
  <si>
    <t>99 0 00 70270</t>
  </si>
  <si>
    <t>99 0 00 70510</t>
  </si>
  <si>
    <t>99 0 00 70530</t>
  </si>
  <si>
    <t>99 0 00 70450</t>
  </si>
  <si>
    <t>99 0 00 70020</t>
  </si>
  <si>
    <t>90 0 00 00000</t>
  </si>
  <si>
    <t>99 0 00 00000</t>
  </si>
  <si>
    <t>10 0 00 00000</t>
  </si>
  <si>
    <t>04 0 00 00000</t>
  </si>
  <si>
    <t>06 0 00 00000</t>
  </si>
  <si>
    <t>18 0 00 00000</t>
  </si>
  <si>
    <t>09 0 00 00000</t>
  </si>
  <si>
    <t>50 0 00 00000</t>
  </si>
  <si>
    <t>15 0 00 00000</t>
  </si>
  <si>
    <t>11 0 00 00000</t>
  </si>
  <si>
    <t>01 0 00 00000</t>
  </si>
  <si>
    <t>51 0 00 00000</t>
  </si>
  <si>
    <t>02 0 00 00000</t>
  </si>
  <si>
    <t>51 0 00 70360</t>
  </si>
  <si>
    <t>51 0 00 70370</t>
  </si>
  <si>
    <t>12 0 00 00000</t>
  </si>
  <si>
    <t>12 0 00 70390</t>
  </si>
  <si>
    <t>12 0 00 S0390</t>
  </si>
  <si>
    <t>13 0 00 00000</t>
  </si>
  <si>
    <t>99 0 00 70420</t>
  </si>
  <si>
    <t>99 0 00 70430</t>
  </si>
  <si>
    <t>99 0 00 70340</t>
  </si>
  <si>
    <t>99 0 00 70400</t>
  </si>
  <si>
    <t>99 0 00 70410</t>
  </si>
  <si>
    <t>Муниципальная программа "Поддержка социально-ориентированных некоммерческих организаций Старополтавского муниципального района на 2015-2017 годы"</t>
  </si>
  <si>
    <t>"Формирование доступной среды жизнедеятельности для инвалидов и маломобильных групп населения  Старополтавского муниципального района на 2014-2020 годы"</t>
  </si>
  <si>
    <t>51 0 00 70361</t>
  </si>
  <si>
    <t>90 0 00 81010</t>
  </si>
  <si>
    <t>Расходы на выплату персоналу в целях обеспечения выполнения функций муниципальными органами, казенными учреждениями (переданные полномочия)</t>
  </si>
  <si>
    <t>99 0 00 70870</t>
  </si>
  <si>
    <t>Предоставление субсидий бюджетным, автономным учреждениям и иным некоммерческим организациям (субсидия обл)</t>
  </si>
  <si>
    <t>99 0 00 70070</t>
  </si>
  <si>
    <t>Предоставление субсидий бюджетным, автономным учреждениям и иным некоммерческим организациям (район)</t>
  </si>
  <si>
    <t>99 0 00 52240</t>
  </si>
  <si>
    <t xml:space="preserve">51 0  00 70351 </t>
  </si>
  <si>
    <t xml:space="preserve">51 0  00 70352 </t>
  </si>
  <si>
    <t xml:space="preserve">51 0  00 70353 </t>
  </si>
  <si>
    <t>51 0 00 70362</t>
  </si>
  <si>
    <t>51 0 00 70363</t>
  </si>
  <si>
    <t>Субсидии из областного бюджета на приобретение  замену оконных блоков и выполнении необходимых для этого работ в зданиях образовательных организаций</t>
  </si>
  <si>
    <t>99 0 00 80020</t>
  </si>
  <si>
    <t>99 0 00 51200</t>
  </si>
  <si>
    <t>Мероприятия по градостроительству</t>
  </si>
  <si>
    <t>Субсидия на строительство плавательного бассейна</t>
  </si>
  <si>
    <t>Софинансирование к 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</si>
  <si>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51 0 00 00000 </t>
  </si>
  <si>
    <t>51 0 00 S0390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</si>
  <si>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</si>
  <si>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51 0 00 70390</t>
  </si>
  <si>
    <t>03 0 00 00000</t>
  </si>
  <si>
    <t>10 0  00 00000</t>
  </si>
  <si>
    <t>51 0 00 70220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</si>
  <si>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животных(ЗВО от 15.07.2013 г. №94-ОД)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</si>
  <si>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скотомогильников(биометрических ям)</t>
  </si>
  <si>
    <t>"Организация отдыха и оздоровления детей Старополтавского муниципального района на 2017-2019 годы"</t>
  </si>
  <si>
    <t>0703</t>
  </si>
  <si>
    <t>Дополнительное образование детей</t>
  </si>
  <si>
    <t>"Сохранение и развитие культурной политики на территории Старополтавского муниципального района" на 2017-2019 годы</t>
  </si>
  <si>
    <t>99 0 00 70840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</si>
  <si>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</t>
  </si>
  <si>
    <t xml:space="preserve">Предоставление субсидий бюджетным,автономным учреждениям и иным некомерческим организациям </t>
  </si>
  <si>
    <t>15 0 00 S0980</t>
  </si>
  <si>
    <t>14 0 00 R5581</t>
  </si>
  <si>
    <t>Расходы МКУ "Централизованная бухгалтерия по Старополтавскомй району"</t>
  </si>
  <si>
    <t>14 0 00 00000</t>
  </si>
  <si>
    <t>Иные межбюджетные трансферты (фед)</t>
  </si>
  <si>
    <t>540</t>
  </si>
  <si>
    <t>Иные межбюджетные трансферты (обл)</t>
  </si>
  <si>
    <t>Непрограммные расходы муниципального органа Старополтавского муниципалоьного района</t>
  </si>
  <si>
    <t>Межбюджетные трансферты передаваемые бюджетам поселений на осуществление части полномочий муниципальнгого района</t>
  </si>
  <si>
    <t>0406</t>
  </si>
  <si>
    <r>
      <t xml:space="preserve">Иные межбюджетные трансферты на выплаты  </t>
    </r>
    <r>
      <rPr>
        <u/>
        <sz val="11"/>
        <color indexed="8"/>
        <rFont val="Times New Roman"/>
        <family val="1"/>
        <charset val="204"/>
      </rPr>
      <t>молодым специалистам</t>
    </r>
    <r>
      <rPr>
        <sz val="11"/>
        <color indexed="8"/>
        <rFont val="Times New Roman"/>
        <family val="1"/>
        <charset val="204"/>
      </rPr>
      <t xml:space="preserve">, работающим в областных государственных и муниципальных учреждениях, расположенных в сельских поселениях </t>
    </r>
  </si>
  <si>
    <t>04 0 00 0000</t>
  </si>
  <si>
    <t>Премии и гранты</t>
  </si>
  <si>
    <t>16 0 00 00000</t>
  </si>
  <si>
    <t>Мероприятия по межеванию земельных участков</t>
  </si>
  <si>
    <t>2019 год</t>
  </si>
  <si>
    <t xml:space="preserve">99 0 00 00000 </t>
  </si>
  <si>
    <t>99 0 00 80030</t>
  </si>
  <si>
    <t>Условно утвержденные расходы</t>
  </si>
  <si>
    <t>17 0 00 00000</t>
  </si>
  <si>
    <t xml:space="preserve">Расходы по повышению финансовой грамотности детей (обл субсидия) </t>
  </si>
  <si>
    <t>Субвенции на осуществление образовательного процесса муниципальными общеобразовательными организациям (областн) Школы</t>
  </si>
  <si>
    <t>51 0 00 71490</t>
  </si>
  <si>
    <t>51 0 00 71491</t>
  </si>
  <si>
    <t>51 0 00 71492</t>
  </si>
  <si>
    <t>51 0 00 71493</t>
  </si>
  <si>
    <t>"Энергосбережение и повышение энергоэффективности на территории Старополтавского муниципального района Волгоградской области на 2017-2019 годы"</t>
  </si>
  <si>
    <t xml:space="preserve"> Расходы на обеспечение деятельности (оказание услуг) казенных учреждений  (МКУ ДО ДДТ)</t>
  </si>
  <si>
    <t xml:space="preserve"> Расходы на обеспечение деятельности (оказание услуг) казенных учреждений  (МКУ ДО ДЮСШ)</t>
  </si>
  <si>
    <t xml:space="preserve"> Расходы на обеспечение деятельности (оказание услуг) казенных учреждений  (МКУ ДО ДМШ)</t>
  </si>
  <si>
    <t>Расходы МКУ "Образование"</t>
  </si>
  <si>
    <t>ВМП - 0701</t>
  </si>
  <si>
    <t>ВМП - 0702</t>
  </si>
  <si>
    <t>ВМП - 0703</t>
  </si>
  <si>
    <t>1006</t>
  </si>
  <si>
    <t>Другие вопросы в области социальной политики</t>
  </si>
  <si>
    <t>Субвенция на предоставление субсидий гражданам на оплату жилья и коммунальных услуг (Расходы на обеспечение деятельности органа местного самоуправления муниципального района)</t>
  </si>
  <si>
    <t>11 0 00 71530</t>
  </si>
  <si>
    <t>99 0 00 71150</t>
  </si>
  <si>
    <t xml:space="preserve">Межбюджетные трансферты </t>
  </si>
  <si>
    <t xml:space="preserve">Непрограммные расходы муниципального органа Старополтавского муниципального района </t>
  </si>
  <si>
    <t>Иные бюджетные ассигнования (субсидия МП)</t>
  </si>
  <si>
    <t>2018</t>
  </si>
  <si>
    <t>Иные бюджетные ассигнования (Субсидии на транспортные перевозки)</t>
  </si>
  <si>
    <t>01 0 00 R5670</t>
  </si>
  <si>
    <t>99 0  00 00000</t>
  </si>
  <si>
    <t>Расходы на выплату персоналу в целях обеспечения выполнения функций муниципальными органами, казенными учреждениями (з/плата техперсоналу детских пришкольных групп)</t>
  </si>
  <si>
    <t>09 0 00 L0273</t>
  </si>
  <si>
    <t xml:space="preserve">Софинансирование расходов на реализацию мероприятий в сфере обеспечения доступности муниципальных приоритетных объектов социальной, транспортной, инженерной инфраструктуры для инвалидов и других маломобильных групп населения </t>
  </si>
  <si>
    <t>"Повышение безопасности дорожного движения в Старополтавском муниципальном районе Волгоградской области на 2018-2020 годы"</t>
  </si>
  <si>
    <t>Муниципальная программа "Повышение качества предоставления услуг населению в сфере водоснабжения Старополтавского муниципального района на 2018-2021 годы"</t>
  </si>
  <si>
    <t>Софинансированиерайонного бюджета к областной субсидии</t>
  </si>
  <si>
    <t>19 0 00 00000</t>
  </si>
  <si>
    <t>изменения обл (сент)</t>
  </si>
  <si>
    <t>изменения район (сент)</t>
  </si>
  <si>
    <t>01 0 00 71560</t>
  </si>
  <si>
    <t>010 00 00000</t>
  </si>
  <si>
    <t xml:space="preserve">Муниципальная программа "Устойчивое развитие сельских территорий Старополтавского района Волгоградской области на 2014-2017 годы и на период до 2020 года"  </t>
  </si>
  <si>
    <t>Капитальные вложения в объекты недвижимого имущества государственной (муниципальной) собственности (район)</t>
  </si>
  <si>
    <t>Капитальные вложения в объекты недвижимого имущества государственной (муниципальной) собственности (обл)</t>
  </si>
  <si>
    <t>изменения обл (октябрь)</t>
  </si>
  <si>
    <t>изменения район (октябрь)</t>
  </si>
  <si>
    <t>изменения обл (30.10)</t>
  </si>
  <si>
    <t>изменения район (30.10)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</si>
  <si>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</si>
  <si>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</si>
  <si>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района</t>
  </si>
  <si>
    <t>99 0 00 20020</t>
  </si>
  <si>
    <t>Оценка недвижимости</t>
  </si>
  <si>
    <t xml:space="preserve"> Расходы на обеспечение деятельности (оказание услуг) казенных учреждений  (Бассейн)</t>
  </si>
  <si>
    <t>Переданные полномочия по содержанию кладбищ (за сч субс на сбалансир)</t>
  </si>
  <si>
    <t>Расходы на выплату персоналу в целях обеспечения выполнения функций муниципальными органами, казенными учреждениями (Солнышко обл)</t>
  </si>
  <si>
    <t>51 0  00 70350</t>
  </si>
  <si>
    <t>Закупка товаров, работ и услуг для муниципальных нужд (Солнышко обл)</t>
  </si>
  <si>
    <t>Расходы на выплату персоналу в целях обеспечения выполнения функций муниципальными органами, казенными учреждениями  (Солнышко район)</t>
  </si>
  <si>
    <t>Закупка товаров, работ и услуг для муниципальных нужд  (Солнышко район)</t>
  </si>
  <si>
    <t>Иные бюджетные ассигнования  (Солнышко район)</t>
  </si>
  <si>
    <t>Расходы на выплату персоналу в целях обеспечения выполнения функций муниципальными органами, казенными учреждениями (областн дошкольн группы)</t>
  </si>
  <si>
    <t>Закупка товаров, работ и услуг для муниципальных нужд (областн дошкольн группы)</t>
  </si>
  <si>
    <t>Расходы на дошкольное образование (областн дошкольн группы)</t>
  </si>
  <si>
    <t>Расходы на дошкольное образование  (Солнышко район)</t>
  </si>
  <si>
    <t>Расходы на дошкольное образование  (Солнышко обл)</t>
  </si>
  <si>
    <t>Расходы на дошкольное образование (район дошкольн группы)</t>
  </si>
  <si>
    <t>Обеспечение проведения Всероссийской переписи населения 2020 года</t>
  </si>
  <si>
    <t>Благоустройство</t>
  </si>
  <si>
    <t>5</t>
  </si>
  <si>
    <t>380</t>
  </si>
  <si>
    <t>Расходы на выплату персоналу в целях обеспечения выполнения функций муниципальными органами, казенными учреждениями (дошкольн группы район)</t>
  </si>
  <si>
    <t>Закупка товаров, работ и услуг для муниципальных нужд (дошкольн группы район)</t>
  </si>
  <si>
    <t>2021</t>
  </si>
  <si>
    <t>2022</t>
  </si>
  <si>
    <t>2020</t>
  </si>
  <si>
    <t>Муниципальная программа "Развитие и совершенствование системы гражданской обороны, защиты населения от чрезвычайных ситуаций природного и техногенного характерами и снижения рисков их возникновения на территории Старополтавского муниципального района" на 2020-2022 годы</t>
  </si>
  <si>
    <t>Муниципальная программа "Развитие и поддержка малого и среднего предпринимательства в Старополтавском муниципальном районе на 2020-2022 годы"</t>
  </si>
  <si>
    <t>МП "Профилактика  терроризма и экстремизма в образовательных учреждениях Старополтавского муниципального района Волгоградской области на 2020-2022 годы"</t>
  </si>
  <si>
    <t>Муниципальная программа "Реализация молодежной политики на территории Старополтавского муниципального района" на 2020 - 2022 годы</t>
  </si>
  <si>
    <t>Муниципальная программа "Развитие духовно-нравственного воспитания подростков и молодежи, проживающих на территории Старополтавского муниципального района" на 2020-2022 годы</t>
  </si>
  <si>
    <t>99 0 00 70370</t>
  </si>
  <si>
    <t>Муниципальная программа "Развитие сельского хозяйства и регулирование рынков сельскохозяйственной продукции, сырья и продовольствия Старополтавского муниципального района на 2017-2025 годы"</t>
  </si>
  <si>
    <t>Муниципальная программа "Предупреждение употребления наркотических средств, психоактивных веществ и пропаганда здорового образа жизни на территории Старополтавского муниципального района"на 2020 - 2022 годы</t>
  </si>
  <si>
    <t>Муниципальная программа "Развитие физической культуры и спорта на территории Старополтавского муниципального района" на 2020-2022 годы</t>
  </si>
  <si>
    <t xml:space="preserve"> к Решению районной Думы</t>
  </si>
  <si>
    <t>итого 2021г</t>
  </si>
  <si>
    <t>99 0 00 S1740</t>
  </si>
  <si>
    <t>51 0 00 71170</t>
  </si>
  <si>
    <t>Субсидия из областного бюджета на замену осветительных приборов и выполнении необходимых для этого работ в зданиях образовательных организаций</t>
  </si>
  <si>
    <t>15 0 00 S1840</t>
  </si>
  <si>
    <t>Софинансирование к субсидии из областного бюджета на приобретение и замену осветительных приборов</t>
  </si>
  <si>
    <t>15 0 00 S1841</t>
  </si>
  <si>
    <t>Субсидия из областного бюджета на ремонт кровли и выполнении необходимых для этого работ в зданиях образовательных организаций</t>
  </si>
  <si>
    <t>15 0 00 S1850</t>
  </si>
  <si>
    <t>Закупка товаров, работ и услуг для муниципальных нужд (обл субсидия на замену осветит.приборов)</t>
  </si>
  <si>
    <t>Закупка товаров, работ и услуг для муниципальных нужд (обл субсидия на ремонт кровли)</t>
  </si>
  <si>
    <t>Софинансирование к субсидии из областного бюджета на ремонт кровли</t>
  </si>
  <si>
    <t>15 0 00 S1851</t>
  </si>
  <si>
    <t>МП "Энергосбережение и повышение энергоэффективности на территории Старополтавского муниципального района Волгоградской области на 2020-2023 годы"</t>
  </si>
  <si>
    <t>МП " Благоустройство территорий муниципальных образовательных организаций Старополтавского муниципального района на 2020-2023 годы"</t>
  </si>
  <si>
    <t>20 0 00 00000</t>
  </si>
  <si>
    <t>Субсидия из областного бюджета на ремонт площадок для проведения линеек и других массовых мероприятий</t>
  </si>
  <si>
    <t>20 0 00 S1890</t>
  </si>
  <si>
    <t>Закупка товаров, работ и услуг для муниципальных нужд (обл. субс.на ремонт площадок для линеек)</t>
  </si>
  <si>
    <t>Софинансирование к субсидии из областного бюджета на ремонт площадок для линеек</t>
  </si>
  <si>
    <t>МП "Организация питания в образовательных организациях Старополтавского муниципального района на 2020-2023годы"</t>
  </si>
  <si>
    <t>22 0 00 00000</t>
  </si>
  <si>
    <t>Субсидия из областного (федер) бюджета на питание детей 1-4 кл.</t>
  </si>
  <si>
    <t>22 0 00 L3040</t>
  </si>
  <si>
    <t>Закупка товаров, работ и услуг для муниципальных нужд (обл (фед) субс.на питание детей 1-4 кл)</t>
  </si>
  <si>
    <t>Субвенция из областного бюджета на питание детей 5-11 кл</t>
  </si>
  <si>
    <t>22 0 00 70370</t>
  </si>
  <si>
    <t>22 0 00 S0370</t>
  </si>
  <si>
    <t>Закупка товаров, работ и услуг для муниципальных нужд (обл субвенция на питание детей 5-11 кл)</t>
  </si>
  <si>
    <t>Закупка товаров, работ и услуг для муниципальных нужд (софинансирование к субв.на питание детей 5-11 кл)</t>
  </si>
  <si>
    <t>Закупка товаров, работ и услуг для муниципальных нужд (софинансирование субс.(фед) на питание детей 1-4 кл)</t>
  </si>
  <si>
    <t>Частичная компенсация из районного бюджета питания детей нельготных категорий и инвалидов</t>
  </si>
  <si>
    <t>Закупка товаров, работ и услуг для муниципальных нужд (нельготные категории и инвалиды районный бюджет)</t>
  </si>
  <si>
    <t>22 0 00 00190</t>
  </si>
  <si>
    <t>51 0 00 53030</t>
  </si>
  <si>
    <t>Непрограммные расходы</t>
  </si>
  <si>
    <t>Непрограммные расходы муниципального органа Старополтавского муниципального района  (район бюдж)</t>
  </si>
  <si>
    <t>20</t>
  </si>
  <si>
    <t>35</t>
  </si>
  <si>
    <t>1068</t>
  </si>
  <si>
    <t>2274</t>
  </si>
  <si>
    <t>46</t>
  </si>
  <si>
    <t>Субвенция на осуществление  полномочий ВО по управлению регулируемых тарифов на регулярные перевозки по муниципальным маршрутам</t>
  </si>
  <si>
    <t xml:space="preserve">21 0 00 00000 </t>
  </si>
  <si>
    <t>МП "Обеспечение  прав потребителей в Старополтавском муниципальном районе на 2020-2022 годы"</t>
  </si>
  <si>
    <t>14 0 00 L4670</t>
  </si>
  <si>
    <t>Субсидия на дор деятельность</t>
  </si>
  <si>
    <t>софинанирование район оборудование для доочистки воды</t>
  </si>
  <si>
    <t>Расходы на выплаты персоналу  в целях обеспечения выполнения функций муниципальными органами, казенными учреждениями ОКС)</t>
  </si>
  <si>
    <t>Закупка товаров, работ и услуг для муниципальных нужд (ОКС)</t>
  </si>
  <si>
    <t>Иные бюджетные ассигнования (ОКС)</t>
  </si>
  <si>
    <t>6.5</t>
  </si>
  <si>
    <t xml:space="preserve">МП ""Комплексное развитие сельских территорий на 2014-2017 годы и на период до 2020 года" Старополтавского муниципального района </t>
  </si>
  <si>
    <t>МП ""Сохранение и развитие культурной политики на территории Старополтавского муниципального района на 2020-2022 годы"</t>
  </si>
  <si>
    <t xml:space="preserve">субсидия на укрепление МТБ учреждений культуры </t>
  </si>
  <si>
    <t>софинансирование к субсидии на укрепление МТБ культуры</t>
  </si>
  <si>
    <t>99 0 00 71152</t>
  </si>
  <si>
    <t>99 0 00 81030</t>
  </si>
  <si>
    <t>Субс на приобретение и установку оборудования для доочистки воды</t>
  </si>
  <si>
    <t>18 0 00 71970</t>
  </si>
  <si>
    <t>18 0 00 S1970</t>
  </si>
  <si>
    <t>Субс на приобретение техники для подвоза воды</t>
  </si>
  <si>
    <t>18 0 00 71960</t>
  </si>
  <si>
    <t>18 0 00 S1960</t>
  </si>
  <si>
    <t>Софинансирование к субс на приобретение техники для подвоза воды</t>
  </si>
  <si>
    <t>Субс на софинансирование капитальных вложений в объекты питьевого водоснабжения</t>
  </si>
  <si>
    <t>субсидия из областного  бюджета (проект Гмелинка)</t>
  </si>
  <si>
    <t>18 0 00 72040</t>
  </si>
  <si>
    <t>софинансирование к обл субсидии (проект Гмелинка)</t>
  </si>
  <si>
    <t>18 0 00 S2040</t>
  </si>
  <si>
    <t>субсидия из областного и федерального  бюджета (ремонт Гмелинка Ст Полт)</t>
  </si>
  <si>
    <t>18 0 00 L2430</t>
  </si>
  <si>
    <t>софинансирование к субс из областного и федерального  бюджета (ремонт Гмелинка Ст Полт)</t>
  </si>
  <si>
    <t>Сусидия на приобретение дорожной техники</t>
  </si>
  <si>
    <t>99 0 00 S1930</t>
  </si>
  <si>
    <t>субс на ремонт уличного освещения</t>
  </si>
  <si>
    <t>0310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</si>
  <si>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- ДБО "Ромашка"</t>
  </si>
  <si>
    <t>Субвенция по оплате жилья и коммунальных услуг  работникам библиотек и медицинским работникам образовательных учреждений, работающих в сельской местности</t>
  </si>
  <si>
    <t>Субвенция по оплате жилья и коммунальных услуг педагогических работников образовательных учреждений, работающих в сельской местности</t>
  </si>
  <si>
    <t>Субвенции на выплату компенсации части родительской платы за содержание ребенка в муниципальных образовательных учреждениях</t>
  </si>
  <si>
    <t>Субвенция на выплату пособий по опеке и попечительству</t>
  </si>
  <si>
    <t xml:space="preserve">Субвенция на оплату труда приемных родителей и предоставляемые им меры социальной поддержки </t>
  </si>
  <si>
    <t>софинансирование к субс на ремонт спортзалов</t>
  </si>
  <si>
    <t>11 0 Е2 50970</t>
  </si>
  <si>
    <t>Субсидия на модернизацию спортивных площадок при школах</t>
  </si>
  <si>
    <t>софинансирование к субс на модернизацию спортплощадок</t>
  </si>
  <si>
    <t>11 0 00 71860</t>
  </si>
  <si>
    <t>11 0 00 S1860</t>
  </si>
  <si>
    <t>Субсидия на ремонт спортивных залов</t>
  </si>
  <si>
    <t>Защита населения и территории от чрезвычайных ситуаций природного и техногенного характера, пожарная безопасность</t>
  </si>
  <si>
    <t>Передаваемые полномочия муниципального района на содержание дорог</t>
  </si>
  <si>
    <t>99 0 00 81020</t>
  </si>
  <si>
    <t>Субсидии на размещение информации на доведение информации о социально-экономическом и культурном развитиии</t>
  </si>
  <si>
    <t>Муниципальная программа "Профилактика  правонарушений, терроризма и экстремизма в  Старополтавском муниципальном районе Волгоградской области на 2021-2023 годы"</t>
  </si>
  <si>
    <t>Ведомственная целевая программа "Развитие  образования Старополтавского муниципального района Волгоградской области на 2021-2023 годы"</t>
  </si>
  <si>
    <t>Ведомственная целевая программа "Развитие  образования Старополтавского муниципального района Волгоградской области на 2021-2023 годы" (район)</t>
  </si>
  <si>
    <t xml:space="preserve">Иные межбюджетные трансферты на выплаты  молодым специалистам, работающим в областных государственных и муниципальных учреждениях, расположенных в сельских поселениях </t>
  </si>
  <si>
    <t>Муниципальная программа "Повышение безопасности дорожного движения в Старополтавском районе Волгоградской области на 2021-2023 годы"</t>
  </si>
  <si>
    <t>"Формирование доступной среды жизнедеятельности для инвалидов и маломобильных групп населения  Старополтавского муниципального района на 2021-2023 годы"</t>
  </si>
  <si>
    <t>Ведомственная целевая программа "Развитие  образования Старополтавского муниципального района Волгоградской области" на 2021-2023 годы"</t>
  </si>
  <si>
    <t>Ведомственная целевая программа "Развитие общего образования Старополтавского муниципального района на 2021-2023 годы"</t>
  </si>
  <si>
    <t>Муниципальная программа "Повышение качества предоставления услуг населению в сфере водоснабжения Старополтавского муниципального района" на 2021-2023 годы"</t>
  </si>
  <si>
    <t>Ведомственная целевая программа "Реализация мероприятий культурной политики на территории Старополтавского муниципального района" на 2021-2023 годы</t>
  </si>
  <si>
    <t>районный бюджет</t>
  </si>
  <si>
    <t>10</t>
  </si>
  <si>
    <t>Межбюджетные трансферты на вознаграждение за классное руководство педработникам</t>
  </si>
  <si>
    <t>09 0 00 71910</t>
  </si>
  <si>
    <t>09 0 00 S1910</t>
  </si>
  <si>
    <t>софинансирование к субсидии на дооснащение обьектов ФК и спорта оборудованием для лиц с ОВЗ</t>
  </si>
  <si>
    <t>Субсидия на дооснащение обьектов ФК и спорта оборудованием для лиц с ОВЗ</t>
  </si>
  <si>
    <t>Защита населения и территории от чрезвычайных ситуаций природного и техногенного характера</t>
  </si>
  <si>
    <t>99 0 00 S1890</t>
  </si>
  <si>
    <t>99 0 00 S1850</t>
  </si>
  <si>
    <t>99 0 00 S1851</t>
  </si>
  <si>
    <t>99 0 00 L3040</t>
  </si>
  <si>
    <t>99 0 00 S0370</t>
  </si>
  <si>
    <t>Распределение бюджетных ассигнований по разделам, подразделам, целевым статьям и группам видов расходов бюджета в составе ведомственной структуры расходов муниципального бюджета  на 2021 - 2023гг</t>
  </si>
  <si>
    <t>Выплата сертификатов по персонифицированному допобразованию</t>
  </si>
  <si>
    <t>51 0 00 0000</t>
  </si>
  <si>
    <t>Софинансирование к субсидии на финграмотность</t>
  </si>
  <si>
    <t>51 0 00 S1170</t>
  </si>
  <si>
    <t>мероприятия районные</t>
  </si>
  <si>
    <t>88.1</t>
  </si>
  <si>
    <t>1342.2</t>
  </si>
  <si>
    <t>1041.6</t>
  </si>
  <si>
    <t>1829.3</t>
  </si>
  <si>
    <t>3149.2</t>
  </si>
  <si>
    <t>55.3</t>
  </si>
  <si>
    <t>19274.7</t>
  </si>
  <si>
    <t>37.2</t>
  </si>
  <si>
    <t>1368.5</t>
  </si>
  <si>
    <t>2021г</t>
  </si>
  <si>
    <t>изменения обл 10.03</t>
  </si>
  <si>
    <t>изменения р-он 10.03</t>
  </si>
  <si>
    <t>субсидия из областного и федерального бюджетов</t>
  </si>
  <si>
    <t>софинансирование из районного бюджета</t>
  </si>
  <si>
    <t>01 0 00 L5765</t>
  </si>
  <si>
    <t>Софинансирование к сусидии на приобретение дорожной техники</t>
  </si>
  <si>
    <t>99 0 00 S1741</t>
  </si>
  <si>
    <t>99 0 00 72090</t>
  </si>
  <si>
    <t>Субсидия из областного бюджета на замену оконных блоков</t>
  </si>
  <si>
    <t>Закупка товаров, работ и услуг для муниципальных нужд (обл субсидия на замену оконных блоков)</t>
  </si>
  <si>
    <t>Софинансирование к субсидии из областного бюджета на замену оконных блоков</t>
  </si>
  <si>
    <t>15 0 00 S0981</t>
  </si>
  <si>
    <t>Закупка товаров, работ и услуг для муниципальных нужд (замена оконных блоков ДМШ)</t>
  </si>
  <si>
    <t>Отдел по образованию</t>
  </si>
  <si>
    <t>Межбюджетные трансферты на реконструкцию уличному освещению (средства софинансирования сп)</t>
  </si>
  <si>
    <t>99 0 00 S1932</t>
  </si>
  <si>
    <t>99 0 00 S1931</t>
  </si>
  <si>
    <t>Межбюджетные трансферты на реконструкцию уличному освещению (средства субсидии. поступившей от сп)</t>
  </si>
  <si>
    <t>софинансирование из  бюджета сельского поселения</t>
  </si>
  <si>
    <t>Жилищное хозяйство</t>
  </si>
  <si>
    <t>0501</t>
  </si>
  <si>
    <t>межбюджетные трансферты</t>
  </si>
  <si>
    <t>Закупка товаров ,работ и услуг для муниципальных нужд (лицензии на ПО "Зачисление в детские оздоровительные лагеря")</t>
  </si>
  <si>
    <t>изменения обл апрель</t>
  </si>
  <si>
    <t>изменения район апрель</t>
  </si>
  <si>
    <t>2021 год</t>
  </si>
  <si>
    <t>Иные бюджетные ассигнования (субсидия МП на приобретение техники)</t>
  </si>
  <si>
    <t>Закупка товаров, работ и услуг для муниципальных нужд (котельная бассейна проектирование и газификация)</t>
  </si>
  <si>
    <t>Межбюджетные трансферты на оборудование к спецтехнике</t>
  </si>
  <si>
    <t>99 0 00 71154</t>
  </si>
  <si>
    <t>субсидия лучшему работнику учреждений культуры</t>
  </si>
  <si>
    <t>18 0 F5 72040</t>
  </si>
  <si>
    <t>софинансирование к обл субсидии (проект Ст Полтавка)</t>
  </si>
  <si>
    <t>субсидия из областного  бюджета (проект Ст. Полтавка)</t>
  </si>
  <si>
    <t>субсидия из областного и федерального  бюджета (водопровод Ст Полт)</t>
  </si>
  <si>
    <t>софинансирование к субс из областного и федерального  бюджета (водопровод Ст Полтавка)</t>
  </si>
  <si>
    <t>14 0 А2 55195</t>
  </si>
  <si>
    <t>14 0 00 0000</t>
  </si>
  <si>
    <t>Субс на приобретение и установку оборудования для доочистки воды (МП Водоканал)</t>
  </si>
  <si>
    <t>софинанирование район оборудование для доочистки воды (МП Водоканал)</t>
  </si>
  <si>
    <t>изменения обл май</t>
  </si>
  <si>
    <t>изменения район май</t>
  </si>
  <si>
    <t>Разработка градостроительных планов</t>
  </si>
  <si>
    <t>Межбюджетные трансферты на дороги с/п</t>
  </si>
  <si>
    <t>99 0 00 81050</t>
  </si>
  <si>
    <t>Приобретение здания ПЧ</t>
  </si>
  <si>
    <t>Иные бюджетные ассигнования (резерв дорожного фонда)</t>
  </si>
  <si>
    <t>Госпошлина за регистрацию тракторов</t>
  </si>
  <si>
    <t>изменения обл 01.07.21</t>
  </si>
  <si>
    <t>изменения район 01.07.21</t>
  </si>
  <si>
    <t xml:space="preserve">Транспорт </t>
  </si>
  <si>
    <t>Иные бюджетные ассигнования (санкции)</t>
  </si>
  <si>
    <t>11 0 00 71910</t>
  </si>
  <si>
    <t>11 0 00 S1910</t>
  </si>
  <si>
    <t>Реализация проекта инициативного бюджетирования</t>
  </si>
  <si>
    <t>11 0 70770</t>
  </si>
  <si>
    <t>средства субсидии из областного бюджета</t>
  </si>
  <si>
    <t>средства населения</t>
  </si>
  <si>
    <t>Реализация проектов инициативного бюджетирования</t>
  </si>
  <si>
    <t>11 0 00 71770</t>
  </si>
  <si>
    <t>11 0 00 S1770</t>
  </si>
  <si>
    <t>99 0 00 71771</t>
  </si>
  <si>
    <t>99 0 00 71770</t>
  </si>
  <si>
    <t>99 0 00 S1771</t>
  </si>
  <si>
    <t>Реализация проектов местных инициатив</t>
  </si>
  <si>
    <t>51 0 00 71770</t>
  </si>
  <si>
    <t>51 0 00 S1770</t>
  </si>
  <si>
    <t>Реализация проекта местных инициатив граждан</t>
  </si>
  <si>
    <t>средства областного бюджета</t>
  </si>
  <si>
    <t>средства софинансирования из бюджета с/поселения</t>
  </si>
  <si>
    <t>средства граждан</t>
  </si>
  <si>
    <t>99 0 00 71773</t>
  </si>
  <si>
    <t>99 0 00 S1773</t>
  </si>
  <si>
    <t>Межбюджетные трансферты на дороги с/п (Старополтавское сп)</t>
  </si>
  <si>
    <t>99 0 00 81051</t>
  </si>
  <si>
    <t>Денежное вознаграждение управленческим  командам</t>
  </si>
  <si>
    <t>990005549F</t>
  </si>
  <si>
    <t>Субсидия на укрепление МТБ в связи с выборами (обл субс)</t>
  </si>
  <si>
    <t>Софинансирование к субсидии на укрепление МТБ в связи с выборами (район)</t>
  </si>
  <si>
    <t>99000S2230</t>
  </si>
  <si>
    <t>99000S2231</t>
  </si>
  <si>
    <t>99 0 00 53030</t>
  </si>
  <si>
    <t>Премия Думе</t>
  </si>
  <si>
    <t>Премия Думе (субс обл)</t>
  </si>
  <si>
    <t>Премия Думе (софинансирование район)</t>
  </si>
  <si>
    <t>99 0 00 S0070</t>
  </si>
  <si>
    <t>99 0 00 S0071</t>
  </si>
  <si>
    <t>приобретение спортинвентаря (район)</t>
  </si>
  <si>
    <t>транспортный налог</t>
  </si>
  <si>
    <t>Субсидия МП Водоканал (район)</t>
  </si>
  <si>
    <t>Замена оконных блоков (район)</t>
  </si>
  <si>
    <t>15 0 0000000</t>
  </si>
  <si>
    <t>Закупка товаров ,работ и услуг для муниципальных нужд (ПЦР-тесты на летние площадки)</t>
  </si>
  <si>
    <t>Тех. присоединение к электросетям для проектирования водовода в с. Старая Полтавка</t>
  </si>
  <si>
    <t>Замена отопительных котлов (район)</t>
  </si>
  <si>
    <t>дополн ср-ва на водообеспечение район</t>
  </si>
  <si>
    <t>Межбюджетные трансферты (район)</t>
  </si>
  <si>
    <t>Межбюджетные трансферты (обл)</t>
  </si>
  <si>
    <t>Закупка товаров, работ и услуг для муниципальных нужд (замена отопительного котла - район. )</t>
  </si>
  <si>
    <t>22.10 изменения обл</t>
  </si>
  <si>
    <t>22.10. изменения район</t>
  </si>
  <si>
    <t>9900054690</t>
  </si>
  <si>
    <t>11 0 00 71772</t>
  </si>
  <si>
    <t>11 0 00S1772</t>
  </si>
  <si>
    <t>изменения обл (ноябрь)</t>
  </si>
  <si>
    <t>изменения район (ноябрь)</t>
  </si>
  <si>
    <t>Иные бюджетные ассигнования (налог на имущ)</t>
  </si>
  <si>
    <t>изменения обл (дек)</t>
  </si>
  <si>
    <t>изменения район (дек)</t>
  </si>
  <si>
    <t>Иные бюджетные ассигнования (экономические санкции)</t>
  </si>
  <si>
    <t>Капитальные вложения в объекты недвижимого имущества государственной (муниципальной) собственности (бассейн)</t>
  </si>
  <si>
    <t>план 2021 год</t>
  </si>
  <si>
    <t>% исполнения</t>
  </si>
  <si>
    <t>факт 2021г</t>
  </si>
  <si>
    <t>19258.8</t>
  </si>
  <si>
    <t>1976.6</t>
  </si>
  <si>
    <t>83.7</t>
  </si>
  <si>
    <t>46.5</t>
  </si>
  <si>
    <t>321.4</t>
  </si>
  <si>
    <t>322.6</t>
  </si>
  <si>
    <t>1.2</t>
  </si>
  <si>
    <t>2.3</t>
  </si>
  <si>
    <t>5997.1</t>
  </si>
  <si>
    <t>94.5</t>
  </si>
  <si>
    <t>7571.4</t>
  </si>
  <si>
    <t>76.5</t>
  </si>
  <si>
    <t>2000</t>
  </si>
  <si>
    <t>1087.3</t>
  </si>
  <si>
    <t>1877.8</t>
  </si>
  <si>
    <t>208.6</t>
  </si>
  <si>
    <t>37.6</t>
  </si>
  <si>
    <t>3132.3</t>
  </si>
  <si>
    <t>1407.3</t>
  </si>
  <si>
    <t>66</t>
  </si>
  <si>
    <t xml:space="preserve"> Приложение 3</t>
  </si>
  <si>
    <t xml:space="preserve">  № ____  от __.__.2022 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</si>
</sst>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_ ;\-#,##0.00\ "/>
    <numFmt numFmtId="166" formatCode="#,##0.0\ _₽"/>
  </numFmts>
  <fonts count="4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i/>
      <sz val="11"/>
      <color theme="8" tint="-0.499984740745262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30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10" fillId="2" borderId="5" xfId="0" applyNumberFormat="1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6" fillId="2" borderId="6" xfId="0" applyFont="1" applyFill="1" applyBorder="1"/>
    <xf numFmtId="0" fontId="3" fillId="2" borderId="4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 readingOrder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top" wrapText="1" readingOrder="1"/>
    </xf>
    <xf numFmtId="0" fontId="15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5" fillId="2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4" fillId="2" borderId="0" xfId="0" applyFont="1" applyFill="1"/>
    <xf numFmtId="0" fontId="17" fillId="2" borderId="1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64" fontId="0" fillId="2" borderId="0" xfId="0" applyNumberFormat="1" applyFont="1" applyFill="1"/>
    <xf numFmtId="49" fontId="3" fillId="2" borderId="0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49" fontId="21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2" fontId="0" fillId="2" borderId="0" xfId="0" applyNumberFormat="1" applyFont="1" applyFill="1"/>
    <xf numFmtId="2" fontId="0" fillId="2" borderId="0" xfId="0" applyNumberFormat="1" applyFill="1"/>
    <xf numFmtId="164" fontId="0" fillId="2" borderId="0" xfId="0" applyNumberFormat="1" applyFill="1"/>
    <xf numFmtId="0" fontId="3" fillId="2" borderId="1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wrapText="1"/>
    </xf>
    <xf numFmtId="0" fontId="4" fillId="2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49" fontId="14" fillId="2" borderId="6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6" fillId="2" borderId="18" xfId="0" applyNumberFormat="1" applyFont="1" applyFill="1" applyBorder="1"/>
    <xf numFmtId="0" fontId="28" fillId="2" borderId="1" xfId="0" applyFont="1" applyFill="1" applyBorder="1"/>
    <xf numFmtId="164" fontId="16" fillId="2" borderId="4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/>
    <xf numFmtId="164" fontId="16" fillId="2" borderId="1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horizontal="center"/>
    </xf>
    <xf numFmtId="0" fontId="28" fillId="2" borderId="0" xfId="0" applyFont="1" applyFill="1"/>
    <xf numFmtId="49" fontId="11" fillId="2" borderId="6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24" fillId="2" borderId="0" xfId="0" applyNumberFormat="1" applyFont="1" applyFill="1"/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2" fontId="16" fillId="2" borderId="1" xfId="0" applyNumberFormat="1" applyFont="1" applyFill="1" applyBorder="1" applyAlignment="1">
      <alignment horizontal="center" wrapText="1"/>
    </xf>
    <xf numFmtId="164" fontId="29" fillId="2" borderId="0" xfId="0" applyNumberFormat="1" applyFont="1" applyFill="1" applyAlignment="1">
      <alignment horizontal="center"/>
    </xf>
    <xf numFmtId="164" fontId="30" fillId="2" borderId="0" xfId="0" applyNumberFormat="1" applyFont="1" applyFill="1"/>
    <xf numFmtId="0" fontId="30" fillId="2" borderId="0" xfId="0" applyFont="1" applyFill="1"/>
    <xf numFmtId="164" fontId="22" fillId="2" borderId="1" xfId="0" applyNumberFormat="1" applyFont="1" applyFill="1" applyBorder="1" applyAlignment="1">
      <alignment horizontal="center" vertical="center" wrapText="1"/>
    </xf>
    <xf numFmtId="2" fontId="30" fillId="2" borderId="0" xfId="0" applyNumberFormat="1" applyFont="1" applyFill="1"/>
    <xf numFmtId="164" fontId="28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28" fillId="2" borderId="4" xfId="0" applyFont="1" applyFill="1" applyBorder="1"/>
    <xf numFmtId="0" fontId="28" fillId="2" borderId="7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4" fillId="0" borderId="20" xfId="1" applyNumberFormat="1" applyFont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/>
    </xf>
    <xf numFmtId="49" fontId="4" fillId="0" borderId="20" xfId="1" applyNumberFormat="1" applyFont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2" fontId="17" fillId="3" borderId="22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13" fillId="2" borderId="0" xfId="0" applyFont="1" applyFill="1" applyAlignment="1"/>
    <xf numFmtId="0" fontId="8" fillId="2" borderId="0" xfId="0" applyFont="1" applyFill="1" applyAlignment="1"/>
    <xf numFmtId="49" fontId="4" fillId="2" borderId="2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 readingOrder="1"/>
    </xf>
    <xf numFmtId="0" fontId="22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vertical="top" wrapText="1" readingOrder="1"/>
    </xf>
    <xf numFmtId="49" fontId="21" fillId="2" borderId="0" xfId="0" applyNumberFormat="1" applyFont="1" applyFill="1" applyBorder="1" applyAlignment="1">
      <alignment horizontal="left" wrapText="1"/>
    </xf>
    <xf numFmtId="0" fontId="21" fillId="2" borderId="1" xfId="0" applyNumberFormat="1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vertical="top" wrapText="1"/>
    </xf>
    <xf numFmtId="0" fontId="17" fillId="2" borderId="9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49" fontId="21" fillId="4" borderId="20" xfId="0" applyNumberFormat="1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vertical="top" wrapText="1"/>
    </xf>
    <xf numFmtId="0" fontId="32" fillId="5" borderId="1" xfId="0" applyFont="1" applyFill="1" applyBorder="1" applyAlignment="1">
      <alignment vertical="top" wrapText="1"/>
    </xf>
    <xf numFmtId="0" fontId="34" fillId="4" borderId="4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top" wrapText="1" readingOrder="1"/>
    </xf>
    <xf numFmtId="49" fontId="21" fillId="2" borderId="1" xfId="0" applyNumberFormat="1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top" wrapText="1"/>
    </xf>
    <xf numFmtId="49" fontId="35" fillId="2" borderId="6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vertical="top" wrapText="1"/>
    </xf>
    <xf numFmtId="49" fontId="38" fillId="6" borderId="6" xfId="0" applyNumberFormat="1" applyFont="1" applyFill="1" applyBorder="1" applyAlignment="1">
      <alignment horizontal="center" vertical="center" wrapText="1"/>
    </xf>
    <xf numFmtId="49" fontId="38" fillId="6" borderId="1" xfId="0" applyNumberFormat="1" applyFont="1" applyFill="1" applyBorder="1" applyAlignment="1">
      <alignment horizontal="center" vertical="center" wrapText="1"/>
    </xf>
    <xf numFmtId="2" fontId="38" fillId="6" borderId="1" xfId="0" applyNumberFormat="1" applyFont="1" applyFill="1" applyBorder="1" applyAlignment="1">
      <alignment horizontal="center" vertical="center" wrapText="1"/>
    </xf>
    <xf numFmtId="164" fontId="39" fillId="6" borderId="1" xfId="0" applyNumberFormat="1" applyFont="1" applyFill="1" applyBorder="1" applyAlignment="1">
      <alignment horizontal="center" vertical="center" wrapText="1"/>
    </xf>
    <xf numFmtId="164" fontId="38" fillId="6" borderId="1" xfId="0" applyNumberFormat="1" applyFont="1" applyFill="1" applyBorder="1" applyAlignment="1">
      <alignment horizontal="center" vertical="center" wrapText="1"/>
    </xf>
    <xf numFmtId="164" fontId="40" fillId="6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20" fillId="2" borderId="23" xfId="0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top" wrapText="1"/>
    </xf>
    <xf numFmtId="49" fontId="3" fillId="2" borderId="25" xfId="0" applyNumberFormat="1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4" fontId="35" fillId="4" borderId="1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164" fontId="42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/>
    </xf>
    <xf numFmtId="166" fontId="16" fillId="2" borderId="19" xfId="0" applyNumberFormat="1" applyFont="1" applyFill="1" applyBorder="1" applyAlignment="1">
      <alignment horizontal="center"/>
    </xf>
    <xf numFmtId="166" fontId="28" fillId="2" borderId="1" xfId="0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70"/>
  <sheetViews>
    <sheetView tabSelected="1" view="pageBreakPreview" zoomScale="85" zoomScaleSheetLayoutView="85" workbookViewId="0">
      <pane xSplit="5" ySplit="9" topLeftCell="AF611" activePane="bottomRight" state="frozen"/>
      <selection pane="topRight" activeCell="F1" sqref="F1"/>
      <selection pane="bottomLeft" activeCell="A11" sqref="A11"/>
      <selection pane="bottomRight" activeCell="AN611" sqref="AN611"/>
    </sheetView>
  </sheetViews>
  <sheetFormatPr defaultRowHeight="33.75" customHeight="1"/>
  <cols>
    <col min="1" max="1" width="58.85546875" style="33" customWidth="1"/>
    <col min="2" max="2" width="7.28515625" style="33" customWidth="1"/>
    <col min="3" max="3" width="8.7109375" style="33" customWidth="1"/>
    <col min="4" max="4" width="15.5703125" style="33" customWidth="1"/>
    <col min="5" max="5" width="7.7109375" style="33" customWidth="1"/>
    <col min="6" max="6" width="12.42578125" style="33" hidden="1" customWidth="1"/>
    <col min="7" max="7" width="11.28515625" style="33" hidden="1" customWidth="1"/>
    <col min="8" max="8" width="13" style="33" hidden="1" customWidth="1"/>
    <col min="9" max="10" width="14.42578125" style="33" hidden="1" customWidth="1"/>
    <col min="11" max="11" width="16.5703125" style="63" hidden="1" customWidth="1"/>
    <col min="12" max="12" width="16.7109375" style="33" hidden="1" customWidth="1"/>
    <col min="13" max="13" width="17.140625" style="33" hidden="1" customWidth="1"/>
    <col min="14" max="14" width="16.140625" style="33" hidden="1" customWidth="1"/>
    <col min="15" max="15" width="15.28515625" style="33" hidden="1" customWidth="1"/>
    <col min="16" max="16" width="15.5703125" style="33" hidden="1" customWidth="1"/>
    <col min="17" max="17" width="15" style="33" hidden="1" customWidth="1"/>
    <col min="18" max="18" width="13.85546875" style="33" hidden="1" customWidth="1"/>
    <col min="19" max="19" width="13.7109375" style="33" hidden="1" customWidth="1"/>
    <col min="20" max="20" width="16.140625" style="33" hidden="1" customWidth="1"/>
    <col min="21" max="21" width="16.28515625" style="33" hidden="1" customWidth="1"/>
    <col min="22" max="22" width="16.140625" style="33" hidden="1" customWidth="1"/>
    <col min="23" max="23" width="14.28515625" style="33" hidden="1" customWidth="1"/>
    <col min="24" max="24" width="13.5703125" style="33" hidden="1" customWidth="1"/>
    <col min="25" max="25" width="12.140625" style="33" hidden="1" customWidth="1"/>
    <col min="26" max="26" width="15.85546875" style="33" hidden="1" customWidth="1"/>
    <col min="27" max="27" width="16.42578125" style="33" hidden="1" customWidth="1"/>
    <col min="28" max="28" width="15.7109375" style="33" hidden="1" customWidth="1"/>
    <col min="29" max="29" width="14.28515625" style="33" hidden="1" customWidth="1"/>
    <col min="30" max="30" width="15.7109375" style="33" hidden="1" customWidth="1"/>
    <col min="31" max="31" width="15.140625" style="33" hidden="1" customWidth="1"/>
    <col min="32" max="32" width="15.140625" style="33" customWidth="1"/>
    <col min="33" max="33" width="12.85546875" style="33" hidden="1" customWidth="1"/>
    <col min="34" max="34" width="13.5703125" style="33" hidden="1" customWidth="1"/>
    <col min="35" max="35" width="13.28515625" style="33" hidden="1" customWidth="1"/>
    <col min="36" max="36" width="14" style="33" hidden="1" customWidth="1"/>
    <col min="37" max="37" width="14.7109375" style="33" hidden="1" customWidth="1"/>
    <col min="38" max="38" width="15.5703125" style="33" hidden="1" customWidth="1"/>
    <col min="39" max="39" width="13.42578125" style="33" customWidth="1"/>
    <col min="40" max="40" width="11.28515625" style="33" customWidth="1"/>
    <col min="41" max="41" width="15.85546875" style="33" customWidth="1"/>
    <col min="42" max="43" width="15.42578125" style="33" customWidth="1"/>
    <col min="44" max="44" width="18.140625" style="33" customWidth="1"/>
    <col min="45" max="45" width="11.140625" style="33" customWidth="1"/>
    <col min="46" max="46" width="13.140625" style="33" customWidth="1"/>
    <col min="47" max="16384" width="9.140625" style="33"/>
  </cols>
  <sheetData>
    <row r="1" spans="1:40" ht="17.25" customHeight="1">
      <c r="A1" s="44"/>
      <c r="B1" s="44"/>
      <c r="D1" s="196"/>
      <c r="E1" s="305" t="s">
        <v>583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</row>
    <row r="2" spans="1:40" ht="18.75" customHeight="1">
      <c r="A2" s="197"/>
      <c r="B2" s="197"/>
      <c r="C2" s="197"/>
      <c r="D2" s="306" t="s">
        <v>315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</row>
    <row r="3" spans="1:40" ht="29.25" customHeight="1">
      <c r="A3" s="197"/>
      <c r="B3" s="197"/>
      <c r="C3" s="197"/>
      <c r="D3" s="306" t="s">
        <v>584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</row>
    <row r="4" spans="1:40" ht="17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</row>
    <row r="5" spans="1:40" ht="14.25" customHeight="1">
      <c r="A5" s="307" t="s">
        <v>433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44"/>
      <c r="AN5" s="44"/>
    </row>
    <row r="6" spans="1:40" ht="14.25" customHeight="1">
      <c r="A6" s="45"/>
      <c r="B6" s="45"/>
      <c r="C6" s="45"/>
      <c r="D6" s="45"/>
      <c r="E6" s="45"/>
      <c r="F6" s="45"/>
      <c r="G6" s="45"/>
      <c r="H6" s="45"/>
      <c r="K6" s="45"/>
    </row>
    <row r="7" spans="1:40" ht="9" customHeight="1">
      <c r="A7" s="46"/>
      <c r="B7" s="46"/>
      <c r="C7" s="46"/>
      <c r="D7" s="46"/>
      <c r="E7" s="46"/>
      <c r="F7" s="45"/>
      <c r="G7" s="45"/>
      <c r="H7" s="47"/>
      <c r="K7" s="47"/>
      <c r="N7" s="48"/>
      <c r="Q7" s="47"/>
      <c r="T7" s="47"/>
      <c r="W7" s="47"/>
      <c r="Z7" s="47"/>
      <c r="AC7" s="47"/>
      <c r="AF7" s="47"/>
      <c r="AI7" s="47"/>
      <c r="AJ7" s="47"/>
      <c r="AL7" s="47"/>
      <c r="AN7" s="47" t="s">
        <v>0</v>
      </c>
    </row>
    <row r="8" spans="1:40" s="49" customFormat="1" ht="33.75" customHeight="1">
      <c r="A8" s="302"/>
      <c r="B8" s="303"/>
      <c r="C8" s="303"/>
      <c r="D8" s="303"/>
      <c r="E8" s="303"/>
      <c r="F8" s="303"/>
      <c r="G8" s="303"/>
      <c r="H8" s="50" t="s">
        <v>316</v>
      </c>
      <c r="I8" s="51" t="s">
        <v>449</v>
      </c>
      <c r="J8" s="51" t="s">
        <v>450</v>
      </c>
      <c r="K8" s="50" t="s">
        <v>448</v>
      </c>
      <c r="L8" s="51" t="s">
        <v>472</v>
      </c>
      <c r="M8" s="51" t="s">
        <v>473</v>
      </c>
      <c r="N8" s="50" t="s">
        <v>474</v>
      </c>
      <c r="O8" s="51" t="s">
        <v>489</v>
      </c>
      <c r="P8" s="51" t="s">
        <v>490</v>
      </c>
      <c r="Q8" s="50" t="s">
        <v>474</v>
      </c>
      <c r="R8" s="51" t="s">
        <v>497</v>
      </c>
      <c r="S8" s="51" t="s">
        <v>498</v>
      </c>
      <c r="T8" s="50" t="s">
        <v>474</v>
      </c>
      <c r="U8" s="51" t="s">
        <v>267</v>
      </c>
      <c r="V8" s="51" t="s">
        <v>268</v>
      </c>
      <c r="W8" s="50" t="s">
        <v>474</v>
      </c>
      <c r="X8" s="51" t="s">
        <v>548</v>
      </c>
      <c r="Y8" s="51" t="s">
        <v>549</v>
      </c>
      <c r="Z8" s="50" t="s">
        <v>474</v>
      </c>
      <c r="AA8" s="51" t="s">
        <v>553</v>
      </c>
      <c r="AB8" s="51" t="s">
        <v>554</v>
      </c>
      <c r="AC8" s="50" t="s">
        <v>474</v>
      </c>
      <c r="AD8" s="51" t="s">
        <v>556</v>
      </c>
      <c r="AE8" s="51" t="s">
        <v>557</v>
      </c>
      <c r="AF8" s="50" t="s">
        <v>560</v>
      </c>
      <c r="AG8" s="51" t="s">
        <v>274</v>
      </c>
      <c r="AH8" s="51" t="s">
        <v>275</v>
      </c>
      <c r="AI8" s="50" t="s">
        <v>229</v>
      </c>
      <c r="AJ8" s="51" t="s">
        <v>276</v>
      </c>
      <c r="AK8" s="51" t="s">
        <v>277</v>
      </c>
      <c r="AL8" s="50" t="s">
        <v>229</v>
      </c>
      <c r="AM8" s="50" t="s">
        <v>562</v>
      </c>
      <c r="AN8" s="50" t="s">
        <v>561</v>
      </c>
    </row>
    <row r="9" spans="1:40" s="49" customFormat="1" ht="12" customHeight="1">
      <c r="A9" s="52">
        <v>1</v>
      </c>
      <c r="B9" s="53">
        <v>2</v>
      </c>
      <c r="C9" s="53">
        <v>3</v>
      </c>
      <c r="D9" s="53">
        <v>4</v>
      </c>
      <c r="E9" s="53">
        <v>5</v>
      </c>
      <c r="F9" s="53"/>
      <c r="G9" s="53"/>
      <c r="H9" s="53">
        <v>6</v>
      </c>
      <c r="I9" s="54"/>
      <c r="J9" s="54"/>
      <c r="K9" s="53">
        <v>6</v>
      </c>
      <c r="L9" s="54"/>
      <c r="M9" s="54"/>
      <c r="N9" s="54">
        <v>6</v>
      </c>
      <c r="O9" s="54">
        <v>6</v>
      </c>
      <c r="P9" s="54"/>
      <c r="Q9" s="54">
        <v>7</v>
      </c>
      <c r="R9" s="54">
        <v>6</v>
      </c>
      <c r="S9" s="54"/>
      <c r="T9" s="54">
        <v>7</v>
      </c>
      <c r="U9" s="54">
        <v>6</v>
      </c>
      <c r="V9" s="54"/>
      <c r="W9" s="54">
        <v>7</v>
      </c>
      <c r="X9" s="54">
        <v>6</v>
      </c>
      <c r="Y9" s="54"/>
      <c r="Z9" s="54">
        <v>7</v>
      </c>
      <c r="AA9" s="54">
        <v>6</v>
      </c>
      <c r="AB9" s="54"/>
      <c r="AC9" s="54">
        <v>7</v>
      </c>
      <c r="AD9" s="54">
        <v>6</v>
      </c>
      <c r="AE9" s="54"/>
      <c r="AF9" s="54">
        <v>6</v>
      </c>
      <c r="AG9" s="54"/>
      <c r="AH9" s="54"/>
      <c r="AI9" s="54">
        <v>6</v>
      </c>
      <c r="AJ9" s="54"/>
      <c r="AK9" s="54">
        <v>6</v>
      </c>
      <c r="AL9" s="54">
        <v>7</v>
      </c>
      <c r="AM9" s="54">
        <v>7</v>
      </c>
      <c r="AN9" s="54">
        <v>8</v>
      </c>
    </row>
    <row r="10" spans="1:40" s="55" customFormat="1" ht="33" customHeight="1">
      <c r="A10" s="253" t="s">
        <v>110</v>
      </c>
      <c r="B10" s="254">
        <v>901</v>
      </c>
      <c r="C10" s="255"/>
      <c r="D10" s="255"/>
      <c r="E10" s="255"/>
      <c r="F10" s="249">
        <f>F11</f>
        <v>408.3</v>
      </c>
      <c r="G10" s="250">
        <f>G11</f>
        <v>0</v>
      </c>
      <c r="H10" s="249">
        <f>H11</f>
        <v>408.3</v>
      </c>
      <c r="I10" s="252">
        <f>I11</f>
        <v>0</v>
      </c>
      <c r="J10" s="252"/>
      <c r="K10" s="252">
        <f>H10+I10+J10</f>
        <v>408.3</v>
      </c>
      <c r="L10" s="252">
        <f>L11</f>
        <v>0</v>
      </c>
      <c r="M10" s="252">
        <f>M11</f>
        <v>0</v>
      </c>
      <c r="N10" s="252">
        <f>K10+L10+M10</f>
        <v>408.3</v>
      </c>
      <c r="O10" s="252">
        <f>O11</f>
        <v>0</v>
      </c>
      <c r="P10" s="252">
        <f>P11</f>
        <v>0</v>
      </c>
      <c r="Q10" s="252">
        <f>N10+O10+P10</f>
        <v>408.3</v>
      </c>
      <c r="R10" s="252">
        <f>R11</f>
        <v>0</v>
      </c>
      <c r="S10" s="252">
        <f>S11</f>
        <v>0</v>
      </c>
      <c r="T10" s="252">
        <f>Q10+R10+S10</f>
        <v>408.3</v>
      </c>
      <c r="U10" s="252">
        <f>U11</f>
        <v>150</v>
      </c>
      <c r="V10" s="252">
        <f>V11</f>
        <v>0</v>
      </c>
      <c r="W10" s="252">
        <f>T10+U10+V10</f>
        <v>558.29999999999995</v>
      </c>
      <c r="X10" s="252">
        <f>X11</f>
        <v>0</v>
      </c>
      <c r="Y10" s="252">
        <f>Y11</f>
        <v>0</v>
      </c>
      <c r="Z10" s="252">
        <f>W10+X10+Y10</f>
        <v>558.29999999999995</v>
      </c>
      <c r="AA10" s="252">
        <f>AA11</f>
        <v>0</v>
      </c>
      <c r="AB10" s="252">
        <f>AB11</f>
        <v>0</v>
      </c>
      <c r="AC10" s="252">
        <f>Z10+AA10+AB10</f>
        <v>558.29999999999995</v>
      </c>
      <c r="AD10" s="252">
        <f>AD11</f>
        <v>0</v>
      </c>
      <c r="AE10" s="252">
        <f>AE11</f>
        <v>-9</v>
      </c>
      <c r="AF10" s="28">
        <f t="shared" ref="AF10:AF25" si="0">AC10+AD10+AE10</f>
        <v>549.29999999999995</v>
      </c>
      <c r="AG10" s="252">
        <f>AG11</f>
        <v>0</v>
      </c>
      <c r="AH10" s="252">
        <f>AH11</f>
        <v>0</v>
      </c>
      <c r="AI10" s="252">
        <f>AF10+AG10+AH10</f>
        <v>549.29999999999995</v>
      </c>
      <c r="AJ10" s="252">
        <f>AJ11</f>
        <v>0</v>
      </c>
      <c r="AK10" s="252">
        <f>AK11</f>
        <v>0</v>
      </c>
      <c r="AL10" s="252">
        <f>AI10+AJ10+AK10</f>
        <v>549.29999999999995</v>
      </c>
      <c r="AM10" s="252">
        <f>AM11</f>
        <v>549.29999999999995</v>
      </c>
      <c r="AN10" s="252">
        <f>AM10/AF10*100</f>
        <v>100</v>
      </c>
    </row>
    <row r="11" spans="1:40" s="55" customFormat="1" ht="27.75" customHeight="1">
      <c r="A11" s="132" t="s">
        <v>1</v>
      </c>
      <c r="B11" s="57">
        <v>901</v>
      </c>
      <c r="C11" s="58" t="s">
        <v>2</v>
      </c>
      <c r="D11" s="59"/>
      <c r="E11" s="59"/>
      <c r="F11" s="155">
        <f>F12+F18</f>
        <v>408.3</v>
      </c>
      <c r="G11" s="163">
        <f>G12+G18</f>
        <v>0</v>
      </c>
      <c r="H11" s="155">
        <f>H12+H18</f>
        <v>408.3</v>
      </c>
      <c r="I11" s="28">
        <f>I12+I18</f>
        <v>0</v>
      </c>
      <c r="J11" s="28"/>
      <c r="K11" s="252">
        <f t="shared" ref="K11:K82" si="1">H11+I11+J11</f>
        <v>408.3</v>
      </c>
      <c r="L11" s="28">
        <f>L12+L18</f>
        <v>0</v>
      </c>
      <c r="M11" s="28">
        <f>M12+M18</f>
        <v>0</v>
      </c>
      <c r="N11" s="26">
        <f t="shared" ref="N11:N95" si="2">K11+L11+M11</f>
        <v>408.3</v>
      </c>
      <c r="O11" s="28">
        <f>O12+O18</f>
        <v>0</v>
      </c>
      <c r="P11" s="28">
        <f>P12+P18</f>
        <v>0</v>
      </c>
      <c r="Q11" s="28">
        <f t="shared" ref="Q11:Q92" si="3">N11+O11+P11</f>
        <v>408.3</v>
      </c>
      <c r="R11" s="28">
        <f>R12+R18</f>
        <v>0</v>
      </c>
      <c r="S11" s="28">
        <f>S12+S18</f>
        <v>0</v>
      </c>
      <c r="T11" s="252">
        <f t="shared" ref="T11:T74" si="4">Q11+R11+S11</f>
        <v>408.3</v>
      </c>
      <c r="U11" s="28">
        <f>U12+U18</f>
        <v>150</v>
      </c>
      <c r="V11" s="28">
        <f>V12+V18</f>
        <v>0</v>
      </c>
      <c r="W11" s="28">
        <f t="shared" ref="W11:W95" si="5">T11+U11+V11</f>
        <v>558.29999999999995</v>
      </c>
      <c r="X11" s="28">
        <f>X12+X18</f>
        <v>0</v>
      </c>
      <c r="Y11" s="28">
        <f>Y12+Y18</f>
        <v>0</v>
      </c>
      <c r="Z11" s="28">
        <f t="shared" ref="Z11:Z95" si="6">W11+X11+Y11</f>
        <v>558.29999999999995</v>
      </c>
      <c r="AA11" s="28">
        <f>AA12+AA18</f>
        <v>0</v>
      </c>
      <c r="AB11" s="28">
        <f>AB12+AB18</f>
        <v>0</v>
      </c>
      <c r="AC11" s="28">
        <f t="shared" ref="AC11:AC95" si="7">Z11+AA11+AB11</f>
        <v>558.29999999999995</v>
      </c>
      <c r="AD11" s="28">
        <f>AD12+AD18</f>
        <v>0</v>
      </c>
      <c r="AE11" s="28">
        <f>AE12+AE18</f>
        <v>-9</v>
      </c>
      <c r="AF11" s="28">
        <f t="shared" si="0"/>
        <v>549.29999999999995</v>
      </c>
      <c r="AG11" s="28">
        <f>AG12+AG18</f>
        <v>0</v>
      </c>
      <c r="AH11" s="28">
        <f>AH12+AH18</f>
        <v>0</v>
      </c>
      <c r="AI11" s="26">
        <f t="shared" ref="AI11:AI94" si="8">AF11+AG11+AH11</f>
        <v>549.29999999999995</v>
      </c>
      <c r="AJ11" s="28">
        <f>AJ12+AJ18</f>
        <v>0</v>
      </c>
      <c r="AK11" s="28">
        <f>AK12+AK18</f>
        <v>0</v>
      </c>
      <c r="AL11" s="28">
        <f t="shared" ref="AL11:AL94" si="9">AI11+AJ11+AK11</f>
        <v>549.29999999999995</v>
      </c>
      <c r="AM11" s="28">
        <f>AM12+AM18</f>
        <v>549.29999999999995</v>
      </c>
      <c r="AN11" s="252">
        <f t="shared" ref="AN11:AN74" si="10">AM11/AF11*100</f>
        <v>100</v>
      </c>
    </row>
    <row r="12" spans="1:40" ht="45.75" customHeight="1">
      <c r="A12" s="69" t="s">
        <v>3</v>
      </c>
      <c r="B12" s="57">
        <v>901</v>
      </c>
      <c r="C12" s="58" t="s">
        <v>4</v>
      </c>
      <c r="D12" s="58"/>
      <c r="E12" s="58"/>
      <c r="F12" s="155">
        <f>F13+F16</f>
        <v>388.3</v>
      </c>
      <c r="G12" s="163">
        <f>G13+G16</f>
        <v>0</v>
      </c>
      <c r="H12" s="155">
        <f>H13+H16</f>
        <v>388.3</v>
      </c>
      <c r="I12" s="28">
        <f>I13+I16</f>
        <v>0</v>
      </c>
      <c r="J12" s="28"/>
      <c r="K12" s="252">
        <f t="shared" si="1"/>
        <v>388.3</v>
      </c>
      <c r="L12" s="28">
        <f>L13+L16</f>
        <v>0</v>
      </c>
      <c r="M12" s="28">
        <f>M13+M16</f>
        <v>0</v>
      </c>
      <c r="N12" s="28">
        <f t="shared" si="2"/>
        <v>388.3</v>
      </c>
      <c r="O12" s="28">
        <f>O13+O16</f>
        <v>0</v>
      </c>
      <c r="P12" s="28">
        <f>P13+P16</f>
        <v>0</v>
      </c>
      <c r="Q12" s="28">
        <f t="shared" si="3"/>
        <v>388.3</v>
      </c>
      <c r="R12" s="28">
        <f>R13+R16</f>
        <v>0</v>
      </c>
      <c r="S12" s="28">
        <f>S13+S16</f>
        <v>0</v>
      </c>
      <c r="T12" s="252">
        <f t="shared" si="4"/>
        <v>388.3</v>
      </c>
      <c r="U12" s="28">
        <f>U13+U16</f>
        <v>0</v>
      </c>
      <c r="V12" s="28">
        <f>V13+V16</f>
        <v>-1.5</v>
      </c>
      <c r="W12" s="28">
        <f t="shared" si="5"/>
        <v>386.8</v>
      </c>
      <c r="X12" s="28">
        <f>X13+X16</f>
        <v>0</v>
      </c>
      <c r="Y12" s="28">
        <f>Y13+Y16</f>
        <v>0</v>
      </c>
      <c r="Z12" s="28">
        <f t="shared" si="6"/>
        <v>386.8</v>
      </c>
      <c r="AA12" s="28">
        <f>AA13+AA16</f>
        <v>0</v>
      </c>
      <c r="AB12" s="28">
        <f>AB13+AB16</f>
        <v>0</v>
      </c>
      <c r="AC12" s="28">
        <f t="shared" si="7"/>
        <v>386.8</v>
      </c>
      <c r="AD12" s="28">
        <f>AD13+AD16</f>
        <v>0</v>
      </c>
      <c r="AE12" s="28">
        <f>AE13+AE16</f>
        <v>-2.5</v>
      </c>
      <c r="AF12" s="28">
        <f t="shared" si="0"/>
        <v>384.3</v>
      </c>
      <c r="AG12" s="28">
        <f>AG13+AG16</f>
        <v>0</v>
      </c>
      <c r="AH12" s="28">
        <f>AH13+AH16</f>
        <v>0</v>
      </c>
      <c r="AI12" s="28">
        <f t="shared" si="8"/>
        <v>384.3</v>
      </c>
      <c r="AJ12" s="28">
        <f>AJ13+AJ16</f>
        <v>0</v>
      </c>
      <c r="AK12" s="28">
        <f>AK13+AK16</f>
        <v>0</v>
      </c>
      <c r="AL12" s="28">
        <f t="shared" si="9"/>
        <v>384.3</v>
      </c>
      <c r="AM12" s="155">
        <f>AM13+AM16</f>
        <v>384.3</v>
      </c>
      <c r="AN12" s="252">
        <f t="shared" si="10"/>
        <v>100</v>
      </c>
    </row>
    <row r="13" spans="1:40" ht="33.75" customHeight="1">
      <c r="A13" s="1" t="s">
        <v>5</v>
      </c>
      <c r="B13" s="60">
        <v>901</v>
      </c>
      <c r="C13" s="8" t="s">
        <v>4</v>
      </c>
      <c r="D13" s="8" t="s">
        <v>153</v>
      </c>
      <c r="E13" s="8"/>
      <c r="F13" s="156">
        <f>F14+F15</f>
        <v>388.3</v>
      </c>
      <c r="G13" s="161">
        <f>G14+G15</f>
        <v>0</v>
      </c>
      <c r="H13" s="156">
        <f>H14+H15</f>
        <v>388.3</v>
      </c>
      <c r="I13" s="6">
        <f>I14+I15</f>
        <v>0</v>
      </c>
      <c r="J13" s="6"/>
      <c r="K13" s="252">
        <f t="shared" si="1"/>
        <v>388.3</v>
      </c>
      <c r="L13" s="6">
        <f t="shared" ref="L13:AM13" si="11">L14+L15</f>
        <v>0</v>
      </c>
      <c r="M13" s="6">
        <f t="shared" si="11"/>
        <v>0</v>
      </c>
      <c r="N13" s="6">
        <f t="shared" si="2"/>
        <v>388.3</v>
      </c>
      <c r="O13" s="6">
        <f t="shared" si="11"/>
        <v>0</v>
      </c>
      <c r="P13" s="6">
        <f t="shared" si="11"/>
        <v>0</v>
      </c>
      <c r="Q13" s="6">
        <f t="shared" si="11"/>
        <v>388.3</v>
      </c>
      <c r="R13" s="6">
        <f t="shared" si="11"/>
        <v>0</v>
      </c>
      <c r="S13" s="6">
        <f t="shared" si="11"/>
        <v>0</v>
      </c>
      <c r="T13" s="252">
        <f t="shared" si="4"/>
        <v>388.3</v>
      </c>
      <c r="U13" s="6">
        <f t="shared" si="11"/>
        <v>0</v>
      </c>
      <c r="V13" s="6">
        <f t="shared" si="11"/>
        <v>-1.5</v>
      </c>
      <c r="W13" s="6">
        <f t="shared" si="5"/>
        <v>386.8</v>
      </c>
      <c r="X13" s="6">
        <f t="shared" si="11"/>
        <v>0</v>
      </c>
      <c r="Y13" s="6">
        <f t="shared" si="11"/>
        <v>0</v>
      </c>
      <c r="Z13" s="6">
        <f t="shared" si="6"/>
        <v>386.8</v>
      </c>
      <c r="AA13" s="6">
        <f t="shared" si="11"/>
        <v>0</v>
      </c>
      <c r="AB13" s="6">
        <f t="shared" si="11"/>
        <v>0</v>
      </c>
      <c r="AC13" s="6">
        <f t="shared" si="7"/>
        <v>386.8</v>
      </c>
      <c r="AD13" s="6">
        <f t="shared" si="11"/>
        <v>0</v>
      </c>
      <c r="AE13" s="6">
        <f t="shared" si="11"/>
        <v>-2.5</v>
      </c>
      <c r="AF13" s="6">
        <f t="shared" si="11"/>
        <v>384.3</v>
      </c>
      <c r="AG13" s="6">
        <f t="shared" si="11"/>
        <v>0</v>
      </c>
      <c r="AH13" s="6">
        <f t="shared" si="11"/>
        <v>0</v>
      </c>
      <c r="AI13" s="6">
        <f t="shared" si="8"/>
        <v>384.3</v>
      </c>
      <c r="AJ13" s="6">
        <f t="shared" si="11"/>
        <v>0</v>
      </c>
      <c r="AK13" s="6">
        <f t="shared" si="11"/>
        <v>0</v>
      </c>
      <c r="AL13" s="6">
        <f t="shared" si="9"/>
        <v>384.3</v>
      </c>
      <c r="AM13" s="156">
        <f t="shared" si="11"/>
        <v>384.3</v>
      </c>
      <c r="AN13" s="252">
        <f t="shared" si="10"/>
        <v>100</v>
      </c>
    </row>
    <row r="14" spans="1:40" ht="45" customHeight="1">
      <c r="A14" s="1" t="s">
        <v>6</v>
      </c>
      <c r="B14" s="60">
        <v>901</v>
      </c>
      <c r="C14" s="8" t="s">
        <v>4</v>
      </c>
      <c r="D14" s="8" t="s">
        <v>153</v>
      </c>
      <c r="E14" s="8" t="s">
        <v>7</v>
      </c>
      <c r="F14" s="159">
        <v>351.1</v>
      </c>
      <c r="G14" s="138"/>
      <c r="H14" s="6">
        <f t="shared" ref="H14:H21" si="12">F14+G14</f>
        <v>351.1</v>
      </c>
      <c r="I14" s="6"/>
      <c r="J14" s="6"/>
      <c r="K14" s="252">
        <f t="shared" si="1"/>
        <v>351.1</v>
      </c>
      <c r="L14" s="6"/>
      <c r="M14" s="6"/>
      <c r="N14" s="6">
        <f t="shared" si="2"/>
        <v>351.1</v>
      </c>
      <c r="O14" s="6"/>
      <c r="P14" s="6"/>
      <c r="Q14" s="6">
        <f t="shared" si="3"/>
        <v>351.1</v>
      </c>
      <c r="R14" s="6"/>
      <c r="S14" s="6"/>
      <c r="T14" s="252">
        <f t="shared" si="4"/>
        <v>351.1</v>
      </c>
      <c r="U14" s="6"/>
      <c r="V14" s="6"/>
      <c r="W14" s="6">
        <f t="shared" si="5"/>
        <v>351.1</v>
      </c>
      <c r="X14" s="6"/>
      <c r="Y14" s="6"/>
      <c r="Z14" s="6">
        <f t="shared" si="6"/>
        <v>351.1</v>
      </c>
      <c r="AA14" s="6"/>
      <c r="AB14" s="6"/>
      <c r="AC14" s="6">
        <f t="shared" si="7"/>
        <v>351.1</v>
      </c>
      <c r="AD14" s="6"/>
      <c r="AE14" s="6">
        <f>1.4+0.1</f>
        <v>1.5</v>
      </c>
      <c r="AF14" s="6">
        <f t="shared" si="0"/>
        <v>352.6</v>
      </c>
      <c r="AG14" s="6"/>
      <c r="AH14" s="6"/>
      <c r="AI14" s="6">
        <f t="shared" si="8"/>
        <v>352.6</v>
      </c>
      <c r="AJ14" s="6"/>
      <c r="AK14" s="6"/>
      <c r="AL14" s="6">
        <f t="shared" si="9"/>
        <v>352.6</v>
      </c>
      <c r="AM14" s="6">
        <v>352.6</v>
      </c>
      <c r="AN14" s="252">
        <f t="shared" si="10"/>
        <v>100</v>
      </c>
    </row>
    <row r="15" spans="1:40" ht="21" customHeight="1">
      <c r="A15" s="1" t="s">
        <v>8</v>
      </c>
      <c r="B15" s="60">
        <v>901</v>
      </c>
      <c r="C15" s="8" t="s">
        <v>4</v>
      </c>
      <c r="D15" s="8" t="s">
        <v>153</v>
      </c>
      <c r="E15" s="8" t="s">
        <v>9</v>
      </c>
      <c r="F15" s="8" t="s">
        <v>446</v>
      </c>
      <c r="G15" s="138"/>
      <c r="H15" s="6">
        <f t="shared" si="12"/>
        <v>37.200000000000003</v>
      </c>
      <c r="I15" s="6"/>
      <c r="J15" s="6"/>
      <c r="K15" s="252">
        <f t="shared" si="1"/>
        <v>37.200000000000003</v>
      </c>
      <c r="L15" s="6"/>
      <c r="M15" s="6"/>
      <c r="N15" s="6">
        <f t="shared" si="2"/>
        <v>37.200000000000003</v>
      </c>
      <c r="O15" s="6"/>
      <c r="P15" s="6"/>
      <c r="Q15" s="6">
        <f t="shared" si="3"/>
        <v>37.200000000000003</v>
      </c>
      <c r="R15" s="6"/>
      <c r="S15" s="6"/>
      <c r="T15" s="252">
        <f t="shared" si="4"/>
        <v>37.200000000000003</v>
      </c>
      <c r="U15" s="6"/>
      <c r="V15" s="6">
        <v>-1.5</v>
      </c>
      <c r="W15" s="6">
        <f t="shared" si="5"/>
        <v>35.700000000000003</v>
      </c>
      <c r="X15" s="6"/>
      <c r="Y15" s="6"/>
      <c r="Z15" s="6">
        <f t="shared" si="6"/>
        <v>35.700000000000003</v>
      </c>
      <c r="AA15" s="6"/>
      <c r="AB15" s="6"/>
      <c r="AC15" s="6">
        <f t="shared" si="7"/>
        <v>35.700000000000003</v>
      </c>
      <c r="AD15" s="6"/>
      <c r="AE15" s="6">
        <f>-3.9-0.1</f>
        <v>-4</v>
      </c>
      <c r="AF15" s="6">
        <f t="shared" si="0"/>
        <v>31.700000000000003</v>
      </c>
      <c r="AG15" s="6"/>
      <c r="AH15" s="6"/>
      <c r="AI15" s="6">
        <f t="shared" si="8"/>
        <v>31.700000000000003</v>
      </c>
      <c r="AJ15" s="6"/>
      <c r="AK15" s="6"/>
      <c r="AL15" s="6">
        <f t="shared" si="9"/>
        <v>31.700000000000003</v>
      </c>
      <c r="AM15" s="6">
        <v>31.7</v>
      </c>
      <c r="AN15" s="252">
        <f t="shared" si="10"/>
        <v>99.999999999999986</v>
      </c>
    </row>
    <row r="16" spans="1:40" ht="33.75" hidden="1" customHeight="1">
      <c r="A16" s="1" t="s">
        <v>121</v>
      </c>
      <c r="B16" s="60">
        <v>901</v>
      </c>
      <c r="C16" s="8" t="s">
        <v>4</v>
      </c>
      <c r="D16" s="8" t="s">
        <v>154</v>
      </c>
      <c r="E16" s="8"/>
      <c r="F16" s="156">
        <f>F17</f>
        <v>0</v>
      </c>
      <c r="G16" s="161">
        <f>G17</f>
        <v>0</v>
      </c>
      <c r="H16" s="6">
        <f t="shared" si="12"/>
        <v>0</v>
      </c>
      <c r="I16" s="6">
        <f>I17</f>
        <v>0</v>
      </c>
      <c r="J16" s="6"/>
      <c r="K16" s="252">
        <f t="shared" si="1"/>
        <v>0</v>
      </c>
      <c r="L16" s="6">
        <f>L17</f>
        <v>0</v>
      </c>
      <c r="M16" s="6">
        <f>M17</f>
        <v>0</v>
      </c>
      <c r="N16" s="6">
        <f t="shared" si="2"/>
        <v>0</v>
      </c>
      <c r="O16" s="6">
        <f>O17</f>
        <v>0</v>
      </c>
      <c r="P16" s="6">
        <f>P17</f>
        <v>0</v>
      </c>
      <c r="Q16" s="6">
        <f t="shared" si="3"/>
        <v>0</v>
      </c>
      <c r="R16" s="6">
        <f>R17</f>
        <v>0</v>
      </c>
      <c r="S16" s="6">
        <f>S17</f>
        <v>0</v>
      </c>
      <c r="T16" s="252">
        <f t="shared" si="4"/>
        <v>0</v>
      </c>
      <c r="U16" s="6">
        <f>U17</f>
        <v>0</v>
      </c>
      <c r="V16" s="6">
        <f>V17</f>
        <v>0</v>
      </c>
      <c r="W16" s="6">
        <f t="shared" si="5"/>
        <v>0</v>
      </c>
      <c r="X16" s="6">
        <f>X17</f>
        <v>0</v>
      </c>
      <c r="Y16" s="6">
        <f>Y17</f>
        <v>0</v>
      </c>
      <c r="Z16" s="6">
        <f t="shared" si="6"/>
        <v>0</v>
      </c>
      <c r="AA16" s="6">
        <f>AA17</f>
        <v>0</v>
      </c>
      <c r="AB16" s="6">
        <f>AB17</f>
        <v>0</v>
      </c>
      <c r="AC16" s="6">
        <f t="shared" si="7"/>
        <v>0</v>
      </c>
      <c r="AD16" s="6">
        <f>AD17</f>
        <v>0</v>
      </c>
      <c r="AE16" s="6">
        <f>AE17</f>
        <v>0</v>
      </c>
      <c r="AF16" s="6">
        <f t="shared" si="0"/>
        <v>0</v>
      </c>
      <c r="AG16" s="6">
        <f>AG17</f>
        <v>0</v>
      </c>
      <c r="AH16" s="6">
        <f>AH17</f>
        <v>0</v>
      </c>
      <c r="AI16" s="6">
        <f t="shared" si="8"/>
        <v>0</v>
      </c>
      <c r="AJ16" s="6">
        <f>AJ17</f>
        <v>0</v>
      </c>
      <c r="AK16" s="6">
        <f>AK17</f>
        <v>0</v>
      </c>
      <c r="AL16" s="6">
        <f t="shared" si="9"/>
        <v>0</v>
      </c>
      <c r="AM16" s="156">
        <f>AM17</f>
        <v>0</v>
      </c>
      <c r="AN16" s="252"/>
    </row>
    <row r="17" spans="1:43" ht="21" hidden="1" customHeight="1">
      <c r="A17" s="1" t="s">
        <v>17</v>
      </c>
      <c r="B17" s="60">
        <v>901</v>
      </c>
      <c r="C17" s="8" t="s">
        <v>4</v>
      </c>
      <c r="D17" s="8" t="s">
        <v>154</v>
      </c>
      <c r="E17" s="8" t="s">
        <v>18</v>
      </c>
      <c r="F17" s="8"/>
      <c r="G17" s="138"/>
      <c r="H17" s="6">
        <f t="shared" si="12"/>
        <v>0</v>
      </c>
      <c r="I17" s="6"/>
      <c r="J17" s="6"/>
      <c r="K17" s="252">
        <f t="shared" si="1"/>
        <v>0</v>
      </c>
      <c r="L17" s="6"/>
      <c r="M17" s="6"/>
      <c r="N17" s="6">
        <f t="shared" si="2"/>
        <v>0</v>
      </c>
      <c r="O17" s="6"/>
      <c r="P17" s="6"/>
      <c r="Q17" s="6">
        <f t="shared" si="3"/>
        <v>0</v>
      </c>
      <c r="R17" s="6"/>
      <c r="S17" s="6"/>
      <c r="T17" s="252">
        <f t="shared" si="4"/>
        <v>0</v>
      </c>
      <c r="U17" s="6"/>
      <c r="V17" s="6"/>
      <c r="W17" s="6">
        <f t="shared" si="5"/>
        <v>0</v>
      </c>
      <c r="X17" s="6"/>
      <c r="Y17" s="6"/>
      <c r="Z17" s="6">
        <f t="shared" si="6"/>
        <v>0</v>
      </c>
      <c r="AA17" s="6"/>
      <c r="AB17" s="6"/>
      <c r="AC17" s="6">
        <f t="shared" si="7"/>
        <v>0</v>
      </c>
      <c r="AD17" s="6"/>
      <c r="AE17" s="6"/>
      <c r="AF17" s="6">
        <f t="shared" si="0"/>
        <v>0</v>
      </c>
      <c r="AG17" s="6"/>
      <c r="AH17" s="6"/>
      <c r="AI17" s="6">
        <f t="shared" si="8"/>
        <v>0</v>
      </c>
      <c r="AJ17" s="6"/>
      <c r="AK17" s="6"/>
      <c r="AL17" s="6">
        <f t="shared" si="9"/>
        <v>0</v>
      </c>
      <c r="AM17" s="6"/>
      <c r="AN17" s="252"/>
    </row>
    <row r="18" spans="1:43" ht="21" customHeight="1">
      <c r="A18" s="1" t="s">
        <v>21</v>
      </c>
      <c r="B18" s="60">
        <v>901</v>
      </c>
      <c r="C18" s="8" t="s">
        <v>22</v>
      </c>
      <c r="D18" s="8"/>
      <c r="E18" s="8"/>
      <c r="F18" s="138" t="str">
        <f>F19</f>
        <v>20</v>
      </c>
      <c r="G18" s="138"/>
      <c r="H18" s="6">
        <f>H19</f>
        <v>20</v>
      </c>
      <c r="I18" s="6">
        <f t="shared" ref="I18:AK18" si="13">I19</f>
        <v>0</v>
      </c>
      <c r="J18" s="6"/>
      <c r="K18" s="252">
        <f t="shared" si="1"/>
        <v>20</v>
      </c>
      <c r="L18" s="6">
        <f t="shared" si="13"/>
        <v>0</v>
      </c>
      <c r="M18" s="6">
        <f t="shared" si="13"/>
        <v>0</v>
      </c>
      <c r="N18" s="6">
        <f t="shared" si="2"/>
        <v>20</v>
      </c>
      <c r="O18" s="6">
        <f t="shared" si="13"/>
        <v>0</v>
      </c>
      <c r="P18" s="6">
        <f t="shared" si="13"/>
        <v>0</v>
      </c>
      <c r="Q18" s="6">
        <f t="shared" si="13"/>
        <v>20</v>
      </c>
      <c r="R18" s="6">
        <f t="shared" si="13"/>
        <v>0</v>
      </c>
      <c r="S18" s="6">
        <f t="shared" si="13"/>
        <v>0</v>
      </c>
      <c r="T18" s="252">
        <f t="shared" si="4"/>
        <v>20</v>
      </c>
      <c r="U18" s="6">
        <f t="shared" si="13"/>
        <v>150</v>
      </c>
      <c r="V18" s="6">
        <f t="shared" si="13"/>
        <v>1.5</v>
      </c>
      <c r="W18" s="6">
        <f t="shared" si="5"/>
        <v>171.5</v>
      </c>
      <c r="X18" s="6">
        <f t="shared" si="13"/>
        <v>0</v>
      </c>
      <c r="Y18" s="6">
        <f t="shared" si="13"/>
        <v>0</v>
      </c>
      <c r="Z18" s="6">
        <f t="shared" si="6"/>
        <v>171.5</v>
      </c>
      <c r="AA18" s="6">
        <f t="shared" si="13"/>
        <v>0</v>
      </c>
      <c r="AB18" s="6">
        <f t="shared" si="13"/>
        <v>0</v>
      </c>
      <c r="AC18" s="6">
        <f t="shared" si="7"/>
        <v>171.5</v>
      </c>
      <c r="AD18" s="6">
        <f t="shared" si="13"/>
        <v>0</v>
      </c>
      <c r="AE18" s="6">
        <f t="shared" si="13"/>
        <v>-6.5</v>
      </c>
      <c r="AF18" s="6">
        <f t="shared" si="13"/>
        <v>165</v>
      </c>
      <c r="AG18" s="6">
        <f t="shared" si="13"/>
        <v>0</v>
      </c>
      <c r="AH18" s="6">
        <f t="shared" si="13"/>
        <v>0</v>
      </c>
      <c r="AI18" s="6">
        <f t="shared" si="8"/>
        <v>165</v>
      </c>
      <c r="AJ18" s="6">
        <f t="shared" si="13"/>
        <v>0</v>
      </c>
      <c r="AK18" s="6">
        <f t="shared" si="13"/>
        <v>0</v>
      </c>
      <c r="AL18" s="6">
        <f t="shared" si="9"/>
        <v>165</v>
      </c>
      <c r="AM18" s="6">
        <v>165</v>
      </c>
      <c r="AN18" s="252">
        <f t="shared" si="10"/>
        <v>100</v>
      </c>
    </row>
    <row r="19" spans="1:43" ht="33.75" customHeight="1">
      <c r="A19" s="1" t="s">
        <v>121</v>
      </c>
      <c r="B19" s="60">
        <v>901</v>
      </c>
      <c r="C19" s="8" t="s">
        <v>22</v>
      </c>
      <c r="D19" s="8" t="s">
        <v>230</v>
      </c>
      <c r="E19" s="8"/>
      <c r="F19" s="138" t="str">
        <f>F22</f>
        <v>20</v>
      </c>
      <c r="G19" s="138"/>
      <c r="H19" s="6">
        <f>H22</f>
        <v>20</v>
      </c>
      <c r="I19" s="6">
        <f>I20</f>
        <v>0</v>
      </c>
      <c r="J19" s="6"/>
      <c r="K19" s="252">
        <f t="shared" si="1"/>
        <v>20</v>
      </c>
      <c r="L19" s="6">
        <f>L20</f>
        <v>0</v>
      </c>
      <c r="M19" s="6">
        <f>M20</f>
        <v>0</v>
      </c>
      <c r="N19" s="6">
        <f t="shared" si="2"/>
        <v>20</v>
      </c>
      <c r="O19" s="6">
        <f>O20</f>
        <v>0</v>
      </c>
      <c r="P19" s="6">
        <f>P20</f>
        <v>0</v>
      </c>
      <c r="Q19" s="6">
        <f t="shared" si="3"/>
        <v>20</v>
      </c>
      <c r="R19" s="6">
        <f>R20</f>
        <v>0</v>
      </c>
      <c r="S19" s="6">
        <f>S20</f>
        <v>0</v>
      </c>
      <c r="T19" s="252">
        <f t="shared" si="4"/>
        <v>20</v>
      </c>
      <c r="U19" s="6">
        <f>U20+U23</f>
        <v>150</v>
      </c>
      <c r="V19" s="6">
        <f>V20+V23</f>
        <v>1.5</v>
      </c>
      <c r="W19" s="6">
        <f t="shared" si="5"/>
        <v>171.5</v>
      </c>
      <c r="X19" s="6">
        <f>X20</f>
        <v>0</v>
      </c>
      <c r="Y19" s="6">
        <f>Y20</f>
        <v>0</v>
      </c>
      <c r="Z19" s="6">
        <f t="shared" si="6"/>
        <v>171.5</v>
      </c>
      <c r="AA19" s="6">
        <f>AA20</f>
        <v>0</v>
      </c>
      <c r="AB19" s="6">
        <f>AB20+AB21+AB22</f>
        <v>0</v>
      </c>
      <c r="AC19" s="6">
        <f t="shared" si="7"/>
        <v>171.5</v>
      </c>
      <c r="AD19" s="6">
        <f>AD20</f>
        <v>0</v>
      </c>
      <c r="AE19" s="6">
        <f>AE22</f>
        <v>-6.5</v>
      </c>
      <c r="AF19" s="6">
        <f t="shared" si="0"/>
        <v>165</v>
      </c>
      <c r="AG19" s="6">
        <f>AG20</f>
        <v>0</v>
      </c>
      <c r="AH19" s="6">
        <f>AH20</f>
        <v>0</v>
      </c>
      <c r="AI19" s="6">
        <f t="shared" si="8"/>
        <v>165</v>
      </c>
      <c r="AJ19" s="6">
        <f>AJ20</f>
        <v>0</v>
      </c>
      <c r="AK19" s="6">
        <f>AK20</f>
        <v>0</v>
      </c>
      <c r="AL19" s="6">
        <f t="shared" si="9"/>
        <v>165</v>
      </c>
      <c r="AM19" s="6">
        <f>AM20+AM22</f>
        <v>13.5</v>
      </c>
      <c r="AN19" s="252">
        <f t="shared" si="10"/>
        <v>8.1818181818181817</v>
      </c>
    </row>
    <row r="20" spans="1:43" ht="21.75" hidden="1" customHeight="1">
      <c r="A20" s="1" t="s">
        <v>8</v>
      </c>
      <c r="B20" s="60">
        <v>901</v>
      </c>
      <c r="C20" s="8" t="s">
        <v>22</v>
      </c>
      <c r="D20" s="8" t="s">
        <v>184</v>
      </c>
      <c r="E20" s="8" t="s">
        <v>9</v>
      </c>
      <c r="F20" s="8"/>
      <c r="G20" s="138"/>
      <c r="H20" s="6">
        <f t="shared" si="12"/>
        <v>0</v>
      </c>
      <c r="I20" s="6"/>
      <c r="J20" s="6"/>
      <c r="K20" s="252">
        <f t="shared" si="1"/>
        <v>0</v>
      </c>
      <c r="L20" s="6"/>
      <c r="M20" s="6"/>
      <c r="N20" s="6">
        <f t="shared" si="2"/>
        <v>0</v>
      </c>
      <c r="O20" s="6"/>
      <c r="P20" s="6"/>
      <c r="Q20" s="6">
        <f t="shared" si="3"/>
        <v>0</v>
      </c>
      <c r="R20" s="6"/>
      <c r="S20" s="6"/>
      <c r="T20" s="252">
        <f t="shared" si="4"/>
        <v>0</v>
      </c>
      <c r="U20" s="6"/>
      <c r="V20" s="6"/>
      <c r="W20" s="6">
        <f t="shared" si="5"/>
        <v>0</v>
      </c>
      <c r="X20" s="6"/>
      <c r="Y20" s="6"/>
      <c r="Z20" s="6">
        <f t="shared" si="6"/>
        <v>0</v>
      </c>
      <c r="AA20" s="6"/>
      <c r="AB20" s="6"/>
      <c r="AC20" s="6">
        <f t="shared" si="7"/>
        <v>0</v>
      </c>
      <c r="AD20" s="6"/>
      <c r="AE20" s="6"/>
      <c r="AF20" s="6">
        <f t="shared" si="0"/>
        <v>0</v>
      </c>
      <c r="AG20" s="6"/>
      <c r="AH20" s="6"/>
      <c r="AI20" s="6">
        <f t="shared" si="8"/>
        <v>0</v>
      </c>
      <c r="AJ20" s="6"/>
      <c r="AK20" s="6"/>
      <c r="AL20" s="6">
        <f t="shared" si="9"/>
        <v>0</v>
      </c>
      <c r="AM20" s="6"/>
      <c r="AN20" s="252" t="e">
        <f t="shared" si="10"/>
        <v>#DIV/0!</v>
      </c>
    </row>
    <row r="21" spans="1:43" ht="35.25" hidden="1" customHeight="1">
      <c r="A21" s="1" t="s">
        <v>265</v>
      </c>
      <c r="B21" s="60">
        <v>901</v>
      </c>
      <c r="C21" s="8" t="s">
        <v>22</v>
      </c>
      <c r="D21" s="8" t="s">
        <v>230</v>
      </c>
      <c r="E21" s="8" t="s">
        <v>9</v>
      </c>
      <c r="F21" s="8"/>
      <c r="G21" s="138"/>
      <c r="H21" s="6">
        <f t="shared" si="12"/>
        <v>0</v>
      </c>
      <c r="I21" s="6"/>
      <c r="J21" s="6"/>
      <c r="K21" s="252">
        <f t="shared" si="1"/>
        <v>0</v>
      </c>
      <c r="L21" s="6"/>
      <c r="M21" s="6"/>
      <c r="N21" s="6"/>
      <c r="O21" s="6"/>
      <c r="P21" s="6"/>
      <c r="Q21" s="6">
        <f t="shared" si="3"/>
        <v>0</v>
      </c>
      <c r="R21" s="6"/>
      <c r="S21" s="6"/>
      <c r="T21" s="252">
        <f t="shared" si="4"/>
        <v>0</v>
      </c>
      <c r="U21" s="6"/>
      <c r="V21" s="6"/>
      <c r="W21" s="6"/>
      <c r="X21" s="6"/>
      <c r="Y21" s="6"/>
      <c r="Z21" s="6">
        <f t="shared" si="6"/>
        <v>0</v>
      </c>
      <c r="AA21" s="6"/>
      <c r="AB21" s="6"/>
      <c r="AC21" s="6">
        <f t="shared" si="7"/>
        <v>0</v>
      </c>
      <c r="AD21" s="6"/>
      <c r="AE21" s="6"/>
      <c r="AF21" s="6">
        <f t="shared" si="0"/>
        <v>0</v>
      </c>
      <c r="AG21" s="6"/>
      <c r="AH21" s="6"/>
      <c r="AI21" s="6">
        <f t="shared" si="8"/>
        <v>0</v>
      </c>
      <c r="AJ21" s="6"/>
      <c r="AK21" s="6"/>
      <c r="AL21" s="6">
        <f t="shared" si="9"/>
        <v>0</v>
      </c>
      <c r="AM21" s="6"/>
      <c r="AN21" s="252" t="e">
        <f t="shared" si="10"/>
        <v>#DIV/0!</v>
      </c>
    </row>
    <row r="22" spans="1:43" ht="33.75" customHeight="1">
      <c r="A22" s="23" t="s">
        <v>66</v>
      </c>
      <c r="B22" s="60">
        <v>901</v>
      </c>
      <c r="C22" s="8" t="s">
        <v>22</v>
      </c>
      <c r="D22" s="4" t="s">
        <v>231</v>
      </c>
      <c r="E22" s="4" t="s">
        <v>67</v>
      </c>
      <c r="F22" s="4" t="s">
        <v>353</v>
      </c>
      <c r="G22" s="165"/>
      <c r="H22" s="6">
        <f>F22+G22</f>
        <v>20</v>
      </c>
      <c r="I22" s="6"/>
      <c r="J22" s="6"/>
      <c r="K22" s="252">
        <f t="shared" si="1"/>
        <v>20</v>
      </c>
      <c r="L22" s="6"/>
      <c r="M22" s="6"/>
      <c r="N22" s="6">
        <f t="shared" si="2"/>
        <v>20</v>
      </c>
      <c r="O22" s="6"/>
      <c r="P22" s="6"/>
      <c r="Q22" s="6">
        <f t="shared" si="3"/>
        <v>20</v>
      </c>
      <c r="R22" s="6"/>
      <c r="S22" s="6"/>
      <c r="T22" s="252">
        <f t="shared" si="4"/>
        <v>20</v>
      </c>
      <c r="U22" s="6"/>
      <c r="V22" s="6"/>
      <c r="W22" s="6">
        <f t="shared" si="5"/>
        <v>20</v>
      </c>
      <c r="X22" s="6"/>
      <c r="Y22" s="6"/>
      <c r="Z22" s="6">
        <f t="shared" si="6"/>
        <v>20</v>
      </c>
      <c r="AA22" s="6"/>
      <c r="AB22" s="6"/>
      <c r="AC22" s="6">
        <f t="shared" si="7"/>
        <v>20</v>
      </c>
      <c r="AD22" s="6"/>
      <c r="AE22" s="6">
        <v>-6.5</v>
      </c>
      <c r="AF22" s="6">
        <f t="shared" si="0"/>
        <v>13.5</v>
      </c>
      <c r="AG22" s="6"/>
      <c r="AH22" s="6"/>
      <c r="AI22" s="6">
        <f t="shared" si="8"/>
        <v>13.5</v>
      </c>
      <c r="AJ22" s="6"/>
      <c r="AK22" s="6"/>
      <c r="AL22" s="6">
        <f t="shared" si="9"/>
        <v>13.5</v>
      </c>
      <c r="AM22" s="6">
        <v>13.5</v>
      </c>
      <c r="AN22" s="252">
        <f t="shared" si="10"/>
        <v>100</v>
      </c>
    </row>
    <row r="23" spans="1:43" ht="33.75" customHeight="1">
      <c r="A23" s="292" t="s">
        <v>531</v>
      </c>
      <c r="B23" s="60">
        <v>901</v>
      </c>
      <c r="C23" s="8" t="s">
        <v>22</v>
      </c>
      <c r="D23" s="4" t="s">
        <v>534</v>
      </c>
      <c r="E23" s="4"/>
      <c r="F23" s="4"/>
      <c r="G23" s="165"/>
      <c r="H23" s="6"/>
      <c r="I23" s="6"/>
      <c r="J23" s="6"/>
      <c r="K23" s="252"/>
      <c r="L23" s="6"/>
      <c r="M23" s="6"/>
      <c r="N23" s="6"/>
      <c r="O23" s="6"/>
      <c r="P23" s="6"/>
      <c r="Q23" s="6"/>
      <c r="R23" s="6"/>
      <c r="S23" s="6"/>
      <c r="T23" s="252">
        <f t="shared" si="4"/>
        <v>0</v>
      </c>
      <c r="U23" s="6">
        <f>U24+U25</f>
        <v>150</v>
      </c>
      <c r="V23" s="6">
        <f>V24+V25</f>
        <v>1.5</v>
      </c>
      <c r="W23" s="6">
        <f t="shared" si="5"/>
        <v>151.5</v>
      </c>
      <c r="X23" s="6"/>
      <c r="Y23" s="6"/>
      <c r="Z23" s="6">
        <f t="shared" si="6"/>
        <v>151.5</v>
      </c>
      <c r="AA23" s="6"/>
      <c r="AB23" s="6"/>
      <c r="AC23" s="6">
        <f t="shared" si="7"/>
        <v>151.5</v>
      </c>
      <c r="AD23" s="6"/>
      <c r="AE23" s="6"/>
      <c r="AF23" s="6">
        <f t="shared" si="0"/>
        <v>151.5</v>
      </c>
      <c r="AG23" s="6"/>
      <c r="AH23" s="6"/>
      <c r="AI23" s="6"/>
      <c r="AJ23" s="6"/>
      <c r="AK23" s="6"/>
      <c r="AL23" s="6"/>
      <c r="AM23" s="6">
        <f t="shared" ref="AM23" si="14">AJ23+AK23+AL23</f>
        <v>0</v>
      </c>
      <c r="AN23" s="252">
        <f t="shared" si="10"/>
        <v>0</v>
      </c>
    </row>
    <row r="24" spans="1:43" ht="33.75" customHeight="1">
      <c r="A24" s="292" t="s">
        <v>532</v>
      </c>
      <c r="B24" s="60">
        <v>901</v>
      </c>
      <c r="C24" s="8" t="s">
        <v>22</v>
      </c>
      <c r="D24" s="4" t="s">
        <v>534</v>
      </c>
      <c r="E24" s="4" t="s">
        <v>9</v>
      </c>
      <c r="F24" s="4"/>
      <c r="G24" s="165"/>
      <c r="H24" s="6"/>
      <c r="I24" s="6"/>
      <c r="J24" s="6"/>
      <c r="K24" s="252"/>
      <c r="L24" s="6"/>
      <c r="M24" s="6"/>
      <c r="N24" s="6"/>
      <c r="O24" s="6"/>
      <c r="P24" s="6"/>
      <c r="Q24" s="6"/>
      <c r="R24" s="6"/>
      <c r="S24" s="6"/>
      <c r="T24" s="252">
        <f t="shared" si="4"/>
        <v>0</v>
      </c>
      <c r="U24" s="6">
        <v>150</v>
      </c>
      <c r="V24" s="6"/>
      <c r="W24" s="6">
        <f t="shared" si="5"/>
        <v>150</v>
      </c>
      <c r="X24" s="6"/>
      <c r="Y24" s="6"/>
      <c r="Z24" s="6">
        <f t="shared" si="6"/>
        <v>150</v>
      </c>
      <c r="AA24" s="6"/>
      <c r="AB24" s="6"/>
      <c r="AC24" s="6">
        <f t="shared" si="7"/>
        <v>150</v>
      </c>
      <c r="AD24" s="6"/>
      <c r="AE24" s="6"/>
      <c r="AF24" s="6">
        <f t="shared" si="0"/>
        <v>150</v>
      </c>
      <c r="AG24" s="6"/>
      <c r="AH24" s="6"/>
      <c r="AI24" s="6"/>
      <c r="AJ24" s="6"/>
      <c r="AK24" s="6"/>
      <c r="AL24" s="6"/>
      <c r="AM24" s="6">
        <v>150</v>
      </c>
      <c r="AN24" s="252">
        <f t="shared" si="10"/>
        <v>100</v>
      </c>
    </row>
    <row r="25" spans="1:43" ht="33.75" customHeight="1">
      <c r="A25" s="292" t="s">
        <v>533</v>
      </c>
      <c r="B25" s="60">
        <v>901</v>
      </c>
      <c r="C25" s="8" t="s">
        <v>22</v>
      </c>
      <c r="D25" s="4" t="s">
        <v>535</v>
      </c>
      <c r="E25" s="4" t="s">
        <v>9</v>
      </c>
      <c r="F25" s="4"/>
      <c r="G25" s="165"/>
      <c r="H25" s="6"/>
      <c r="I25" s="6"/>
      <c r="J25" s="6"/>
      <c r="K25" s="252"/>
      <c r="L25" s="6"/>
      <c r="M25" s="6"/>
      <c r="N25" s="6"/>
      <c r="O25" s="6"/>
      <c r="P25" s="6"/>
      <c r="Q25" s="6"/>
      <c r="R25" s="6"/>
      <c r="S25" s="6"/>
      <c r="T25" s="252">
        <f t="shared" si="4"/>
        <v>0</v>
      </c>
      <c r="U25" s="6"/>
      <c r="V25" s="6">
        <v>1.5</v>
      </c>
      <c r="W25" s="6">
        <f t="shared" si="5"/>
        <v>1.5</v>
      </c>
      <c r="X25" s="6"/>
      <c r="Y25" s="6"/>
      <c r="Z25" s="6">
        <f t="shared" si="6"/>
        <v>1.5</v>
      </c>
      <c r="AA25" s="6"/>
      <c r="AB25" s="6"/>
      <c r="AC25" s="6">
        <f t="shared" si="7"/>
        <v>1.5</v>
      </c>
      <c r="AD25" s="6"/>
      <c r="AE25" s="6"/>
      <c r="AF25" s="6">
        <f t="shared" si="0"/>
        <v>1.5</v>
      </c>
      <c r="AG25" s="6"/>
      <c r="AH25" s="6"/>
      <c r="AI25" s="6"/>
      <c r="AJ25" s="6"/>
      <c r="AK25" s="6"/>
      <c r="AL25" s="6"/>
      <c r="AM25" s="6">
        <v>1.5</v>
      </c>
      <c r="AN25" s="252">
        <f t="shared" si="10"/>
        <v>100</v>
      </c>
    </row>
    <row r="26" spans="1:43" ht="21.75" customHeight="1">
      <c r="A26" s="21"/>
      <c r="B26" s="27"/>
      <c r="C26" s="8"/>
      <c r="D26" s="8"/>
      <c r="E26" s="8"/>
      <c r="F26" s="8"/>
      <c r="G26" s="138"/>
      <c r="H26" s="6"/>
      <c r="I26" s="6"/>
      <c r="J26" s="6"/>
      <c r="K26" s="252">
        <f t="shared" si="1"/>
        <v>0</v>
      </c>
      <c r="L26" s="6"/>
      <c r="M26" s="6"/>
      <c r="N26" s="6"/>
      <c r="O26" s="6"/>
      <c r="P26" s="6"/>
      <c r="Q26" s="6">
        <f t="shared" si="3"/>
        <v>0</v>
      </c>
      <c r="R26" s="6"/>
      <c r="S26" s="6"/>
      <c r="T26" s="252">
        <f t="shared" si="4"/>
        <v>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>
        <f t="shared" si="9"/>
        <v>0</v>
      </c>
      <c r="AM26" s="6"/>
      <c r="AN26" s="252"/>
    </row>
    <row r="27" spans="1:43" s="55" customFormat="1" ht="33.75" customHeight="1">
      <c r="A27" s="256" t="s">
        <v>10</v>
      </c>
      <c r="B27" s="254">
        <v>902</v>
      </c>
      <c r="C27" s="248"/>
      <c r="D27" s="248"/>
      <c r="E27" s="248"/>
      <c r="F27" s="249">
        <f>F28+F94+F109+F149+F201+F214+F241</f>
        <v>47439.6</v>
      </c>
      <c r="G27" s="250">
        <f>G28+G94+G109+G149+G201+G214+G230+G241</f>
        <v>16545.2</v>
      </c>
      <c r="H27" s="252">
        <f t="shared" ref="H27:H68" si="15">F27+G27</f>
        <v>63984.800000000003</v>
      </c>
      <c r="I27" s="252">
        <f>I28+I94+I109+I149+I201+I214+I230+I241</f>
        <v>10809.5</v>
      </c>
      <c r="J27" s="252">
        <f>J28+J94+J109+J149+J201+J214+J230+J241</f>
        <v>11491.1</v>
      </c>
      <c r="K27" s="252">
        <f t="shared" si="1"/>
        <v>86285.400000000009</v>
      </c>
      <c r="L27" s="252">
        <f>L28+L94+L109+L149+L201+L214+L230+L241</f>
        <v>2679.5</v>
      </c>
      <c r="M27" s="252">
        <f>M28+M94+M109+M149+M201+M214+M230+M241</f>
        <v>10839.3</v>
      </c>
      <c r="N27" s="252">
        <f t="shared" si="2"/>
        <v>99804.200000000012</v>
      </c>
      <c r="O27" s="252">
        <f>O28+O94+O109+O149+O201+O214+O230+O241</f>
        <v>95.899999999999991</v>
      </c>
      <c r="P27" s="252">
        <f>P28+P94+P109+P149+P201+P214+P230+P241</f>
        <v>-3462.4</v>
      </c>
      <c r="Q27" s="252">
        <f>Q28+Q94+Q109+Q149+Q201+Q214+Q230+Q241</f>
        <v>88742.5</v>
      </c>
      <c r="R27" s="252">
        <f>R28+R94+R109+R149+R201+R214+R230+R241</f>
        <v>1156.5999999999999</v>
      </c>
      <c r="S27" s="252">
        <f>S28+S94+S109+S149+S201+S214+S230+S241</f>
        <v>579.79999999999995</v>
      </c>
      <c r="T27" s="252">
        <f t="shared" si="4"/>
        <v>90478.900000000009</v>
      </c>
      <c r="U27" s="252">
        <f>U28+U94+U109+U149+U201+U214+U230+U241</f>
        <v>428.5</v>
      </c>
      <c r="V27" s="252">
        <f>V28+V94+V109+V149+V201+V214+V230+V241</f>
        <v>1631.1999999999998</v>
      </c>
      <c r="W27" s="252">
        <f t="shared" si="5"/>
        <v>92538.6</v>
      </c>
      <c r="X27" s="252">
        <f>X28+X94+X109+X149+X201+X214+X230+X241</f>
        <v>0</v>
      </c>
      <c r="Y27" s="252">
        <f>Y28+Y94+Y109+Y149+Y201+Y214+Y230+Y241</f>
        <v>633.5</v>
      </c>
      <c r="Z27" s="252">
        <f t="shared" si="6"/>
        <v>93172.1</v>
      </c>
      <c r="AA27" s="252">
        <f>AA28+AA94+AA109+AA149+AA201+AA214+AA230+AA241</f>
        <v>-3200</v>
      </c>
      <c r="AB27" s="252">
        <f>AB28+AB94+AB109+AB149+AB201+AB214+AB230+AB241</f>
        <v>0</v>
      </c>
      <c r="AC27" s="251">
        <f t="shared" si="7"/>
        <v>89972.1</v>
      </c>
      <c r="AD27" s="252">
        <f>AD28+AD94+AD109+AD149+AD201+AD214+AD230+AD241</f>
        <v>-33.900000000000034</v>
      </c>
      <c r="AE27" s="252">
        <f>AE28+AE94+AE109+AE149+AE201+AE214+AE230+AE241</f>
        <v>1677.8000000000002</v>
      </c>
      <c r="AF27" s="249">
        <f>AF28+AF94+AF109+AF149+AF201+AF214+AF230+AF241</f>
        <v>99641</v>
      </c>
      <c r="AG27" s="252" t="e">
        <f>AG28+AG94+AG109+AG149+AG201+AG214+AG230+AG241</f>
        <v>#REF!</v>
      </c>
      <c r="AH27" s="252" t="e">
        <f>AH28+AH94+AH109+AH149+AH201+AH214+AH230+AH241</f>
        <v>#REF!</v>
      </c>
      <c r="AI27" s="252" t="e">
        <f t="shared" si="8"/>
        <v>#REF!</v>
      </c>
      <c r="AJ27" s="252" t="e">
        <f>AJ28+AJ94+AJ109+AJ149+AJ201+AJ214+AJ230+AJ241</f>
        <v>#REF!</v>
      </c>
      <c r="AK27" s="252" t="e">
        <f>AK28+AK94+AK109+AK149+AK201+AK214+AK230+AK241</f>
        <v>#REF!</v>
      </c>
      <c r="AL27" s="251" t="e">
        <f t="shared" si="9"/>
        <v>#REF!</v>
      </c>
      <c r="AM27" s="249">
        <f>AM28+AM94+AM109+AM149+AM201+AM214+AM230+AM241</f>
        <v>97780.499999999985</v>
      </c>
      <c r="AN27" s="252">
        <f t="shared" si="10"/>
        <v>98.13279674029765</v>
      </c>
      <c r="AO27" s="63">
        <v>87179.8</v>
      </c>
      <c r="AP27" s="63">
        <v>50725.4</v>
      </c>
      <c r="AQ27" s="63">
        <v>50207.3</v>
      </c>
    </row>
    <row r="28" spans="1:43" s="55" customFormat="1" ht="33.75" customHeight="1">
      <c r="A28" s="132" t="s">
        <v>1</v>
      </c>
      <c r="B28" s="57">
        <v>902</v>
      </c>
      <c r="C28" s="58" t="s">
        <v>2</v>
      </c>
      <c r="D28" s="58"/>
      <c r="E28" s="58"/>
      <c r="F28" s="155">
        <f>F29+F35+F60+F64+F67</f>
        <v>29204.400000000001</v>
      </c>
      <c r="G28" s="163">
        <f>G35+G60+G64+G67</f>
        <v>2324.1999999999998</v>
      </c>
      <c r="H28" s="6">
        <f t="shared" si="15"/>
        <v>31528.600000000002</v>
      </c>
      <c r="I28" s="28">
        <f>I35+I60+I64+I67</f>
        <v>0</v>
      </c>
      <c r="J28" s="28"/>
      <c r="K28" s="252">
        <f t="shared" si="1"/>
        <v>31528.600000000002</v>
      </c>
      <c r="L28" s="28">
        <f>L35+L60+L64+L67</f>
        <v>0</v>
      </c>
      <c r="M28" s="28">
        <f>M35+M60+M64+M67</f>
        <v>186.7</v>
      </c>
      <c r="N28" s="26">
        <f t="shared" si="2"/>
        <v>31715.300000000003</v>
      </c>
      <c r="O28" s="28">
        <f>O35+O60+O64+O67</f>
        <v>0</v>
      </c>
      <c r="P28" s="28">
        <f>P35+P60+P64+P67</f>
        <v>863.1</v>
      </c>
      <c r="Q28" s="28">
        <f>Q35+Q60+Q64+Q67</f>
        <v>31191.399999999998</v>
      </c>
      <c r="R28" s="28">
        <f>R35+R60+R64+R67</f>
        <v>0</v>
      </c>
      <c r="S28" s="28">
        <f>S35+S60+S64+S67</f>
        <v>2.5</v>
      </c>
      <c r="T28" s="252">
        <f t="shared" si="4"/>
        <v>31193.899999999998</v>
      </c>
      <c r="U28" s="28">
        <f>U35+U60+U64+U67+U29</f>
        <v>240.9</v>
      </c>
      <c r="V28" s="28">
        <f>V35+V60+V64+V67</f>
        <v>235.9</v>
      </c>
      <c r="W28" s="28">
        <f t="shared" si="5"/>
        <v>31670.7</v>
      </c>
      <c r="X28" s="28">
        <f>X35+X60+X64+X67</f>
        <v>0</v>
      </c>
      <c r="Y28" s="28">
        <f>Y35+Y60+Y64+Y67</f>
        <v>0</v>
      </c>
      <c r="Z28" s="28">
        <f t="shared" si="6"/>
        <v>31670.7</v>
      </c>
      <c r="AA28" s="28">
        <f>AA35+AA60+AA64+AA67</f>
        <v>0</v>
      </c>
      <c r="AB28" s="28">
        <f>AB35+AB60+AB64+AB67</f>
        <v>0</v>
      </c>
      <c r="AC28" s="6">
        <f t="shared" si="7"/>
        <v>31670.7</v>
      </c>
      <c r="AD28" s="28">
        <f>AD35+AD60+AD64+AD67</f>
        <v>0</v>
      </c>
      <c r="AE28" s="28">
        <f>AE35+AE60+AE64+AE67+AE29</f>
        <v>-1267.5</v>
      </c>
      <c r="AF28" s="155">
        <f>AF29+AF35+AF60+AF64+AF67</f>
        <v>31787.7</v>
      </c>
      <c r="AG28" s="28">
        <f>AG35+AG60+AG64+AG67</f>
        <v>0</v>
      </c>
      <c r="AH28" s="28">
        <f>AH35+AH60+AH64+AH67</f>
        <v>0</v>
      </c>
      <c r="AI28" s="26">
        <f t="shared" si="8"/>
        <v>31787.7</v>
      </c>
      <c r="AJ28" s="28">
        <f>AJ35+AJ60+AJ64+AJ67</f>
        <v>0</v>
      </c>
      <c r="AK28" s="28">
        <f>AK35+AK60+AK64+AK67</f>
        <v>0</v>
      </c>
      <c r="AL28" s="6">
        <f t="shared" si="9"/>
        <v>31787.7</v>
      </c>
      <c r="AM28" s="155">
        <f>AM29+AM35+AM60+AM64+AM67</f>
        <v>31597.5</v>
      </c>
      <c r="AN28" s="252">
        <f t="shared" si="10"/>
        <v>99.401655357260822</v>
      </c>
      <c r="AO28" s="64">
        <f>AO27-AC27</f>
        <v>-2792.3000000000029</v>
      </c>
      <c r="AP28" s="64">
        <f>AP27-AM27</f>
        <v>-47055.099999999984</v>
      </c>
      <c r="AQ28" s="64">
        <f>AQ27-AN27</f>
        <v>50109.167203259705</v>
      </c>
    </row>
    <row r="29" spans="1:43" s="55" customFormat="1" ht="33.75" customHeight="1">
      <c r="A29" s="133" t="s">
        <v>278</v>
      </c>
      <c r="B29" s="57">
        <v>902</v>
      </c>
      <c r="C29" s="58" t="s">
        <v>279</v>
      </c>
      <c r="D29" s="58"/>
      <c r="E29" s="58"/>
      <c r="F29" s="155">
        <f>F30</f>
        <v>1387</v>
      </c>
      <c r="G29" s="163">
        <f>G30</f>
        <v>0</v>
      </c>
      <c r="H29" s="28">
        <f t="shared" si="15"/>
        <v>1387</v>
      </c>
      <c r="I29" s="28"/>
      <c r="J29" s="28"/>
      <c r="K29" s="252">
        <f t="shared" si="1"/>
        <v>1387</v>
      </c>
      <c r="L29" s="28"/>
      <c r="M29" s="28"/>
      <c r="N29" s="6">
        <f t="shared" si="2"/>
        <v>1387</v>
      </c>
      <c r="O29" s="28"/>
      <c r="P29" s="28"/>
      <c r="Q29" s="6">
        <f t="shared" si="3"/>
        <v>1387</v>
      </c>
      <c r="R29" s="28"/>
      <c r="S29" s="28"/>
      <c r="T29" s="252">
        <f t="shared" si="4"/>
        <v>1387</v>
      </c>
      <c r="U29" s="6">
        <f>U30</f>
        <v>58.6</v>
      </c>
      <c r="V29" s="28"/>
      <c r="W29" s="6">
        <f t="shared" ref="W29:W30" si="16">U29</f>
        <v>58.6</v>
      </c>
      <c r="X29" s="28"/>
      <c r="Y29" s="28"/>
      <c r="Z29" s="6">
        <f t="shared" si="6"/>
        <v>58.6</v>
      </c>
      <c r="AA29" s="28"/>
      <c r="AB29" s="28"/>
      <c r="AC29" s="6">
        <f>AC30</f>
        <v>1445.6</v>
      </c>
      <c r="AD29" s="28"/>
      <c r="AE29" s="28">
        <f>AE30</f>
        <v>-48.7</v>
      </c>
      <c r="AF29" s="6">
        <f t="shared" ref="AF29:AF34" si="17">AC29+AD29+AE29</f>
        <v>1396.8999999999999</v>
      </c>
      <c r="AG29" s="28"/>
      <c r="AH29" s="28"/>
      <c r="AI29" s="28"/>
      <c r="AJ29" s="28"/>
      <c r="AK29" s="28"/>
      <c r="AL29" s="28"/>
      <c r="AM29" s="155">
        <f t="shared" ref="AM29:AM31" si="18">AM30</f>
        <v>1396.8999999999999</v>
      </c>
      <c r="AN29" s="252">
        <f t="shared" si="10"/>
        <v>100</v>
      </c>
      <c r="AO29" s="64"/>
      <c r="AP29" s="64"/>
      <c r="AQ29" s="64"/>
    </row>
    <row r="30" spans="1:43" s="55" customFormat="1" ht="33.75" customHeight="1">
      <c r="A30" s="2" t="s">
        <v>280</v>
      </c>
      <c r="B30" s="60">
        <v>902</v>
      </c>
      <c r="C30" s="8" t="s">
        <v>279</v>
      </c>
      <c r="D30" s="62"/>
      <c r="E30" s="62"/>
      <c r="F30" s="156">
        <f>F31</f>
        <v>1387</v>
      </c>
      <c r="G30" s="156">
        <f>G31</f>
        <v>0</v>
      </c>
      <c r="H30" s="6">
        <f t="shared" si="15"/>
        <v>1387</v>
      </c>
      <c r="I30" s="28"/>
      <c r="J30" s="28"/>
      <c r="K30" s="252">
        <f t="shared" si="1"/>
        <v>1387</v>
      </c>
      <c r="L30" s="28"/>
      <c r="M30" s="28"/>
      <c r="N30" s="6">
        <f t="shared" si="2"/>
        <v>1387</v>
      </c>
      <c r="O30" s="28"/>
      <c r="P30" s="28"/>
      <c r="Q30" s="6">
        <f t="shared" si="3"/>
        <v>1387</v>
      </c>
      <c r="R30" s="28"/>
      <c r="S30" s="28"/>
      <c r="T30" s="252">
        <f t="shared" si="4"/>
        <v>1387</v>
      </c>
      <c r="U30" s="6">
        <f>U31+U33</f>
        <v>58.6</v>
      </c>
      <c r="V30" s="28"/>
      <c r="W30" s="6">
        <f t="shared" si="16"/>
        <v>58.6</v>
      </c>
      <c r="X30" s="28"/>
      <c r="Y30" s="28"/>
      <c r="Z30" s="6">
        <f t="shared" si="6"/>
        <v>58.6</v>
      </c>
      <c r="AA30" s="28"/>
      <c r="AB30" s="28"/>
      <c r="AC30" s="6">
        <f>AC31+AC33</f>
        <v>1445.6</v>
      </c>
      <c r="AD30" s="28"/>
      <c r="AE30" s="28">
        <f>AE31</f>
        <v>-48.7</v>
      </c>
      <c r="AF30" s="6">
        <f t="shared" si="17"/>
        <v>1396.8999999999999</v>
      </c>
      <c r="AG30" s="28"/>
      <c r="AH30" s="28"/>
      <c r="AI30" s="26"/>
      <c r="AJ30" s="28"/>
      <c r="AK30" s="28"/>
      <c r="AL30" s="6"/>
      <c r="AM30" s="156">
        <f>AM31+AM33</f>
        <v>1396.8999999999999</v>
      </c>
      <c r="AN30" s="252">
        <f t="shared" si="10"/>
        <v>100</v>
      </c>
      <c r="AO30" s="64"/>
      <c r="AP30" s="64"/>
      <c r="AQ30" s="64"/>
    </row>
    <row r="31" spans="1:43" s="55" customFormat="1" ht="33.75" customHeight="1">
      <c r="A31" s="1" t="s">
        <v>5</v>
      </c>
      <c r="B31" s="60">
        <v>902</v>
      </c>
      <c r="C31" s="8" t="s">
        <v>279</v>
      </c>
      <c r="D31" s="8" t="s">
        <v>153</v>
      </c>
      <c r="E31" s="8"/>
      <c r="F31" s="156">
        <f>F32</f>
        <v>1387</v>
      </c>
      <c r="G31" s="163"/>
      <c r="H31" s="6">
        <f t="shared" si="15"/>
        <v>1387</v>
      </c>
      <c r="I31" s="28"/>
      <c r="J31" s="28"/>
      <c r="K31" s="252">
        <f t="shared" si="1"/>
        <v>1387</v>
      </c>
      <c r="L31" s="28"/>
      <c r="M31" s="28"/>
      <c r="N31" s="6">
        <f t="shared" si="2"/>
        <v>1387</v>
      </c>
      <c r="O31" s="28"/>
      <c r="P31" s="28"/>
      <c r="Q31" s="6">
        <f t="shared" si="3"/>
        <v>1387</v>
      </c>
      <c r="R31" s="28"/>
      <c r="S31" s="28"/>
      <c r="T31" s="252">
        <f t="shared" si="4"/>
        <v>1387</v>
      </c>
      <c r="U31" s="28"/>
      <c r="V31" s="28"/>
      <c r="W31" s="6">
        <f t="shared" si="5"/>
        <v>1387</v>
      </c>
      <c r="X31" s="28"/>
      <c r="Y31" s="28"/>
      <c r="Z31" s="6">
        <f t="shared" si="6"/>
        <v>1387</v>
      </c>
      <c r="AA31" s="28"/>
      <c r="AB31" s="28"/>
      <c r="AC31" s="6">
        <f t="shared" si="7"/>
        <v>1387</v>
      </c>
      <c r="AD31" s="28"/>
      <c r="AE31" s="28">
        <f>AE32</f>
        <v>-48.7</v>
      </c>
      <c r="AF31" s="6">
        <f t="shared" si="17"/>
        <v>1338.3</v>
      </c>
      <c r="AG31" s="28"/>
      <c r="AH31" s="28"/>
      <c r="AI31" s="26"/>
      <c r="AJ31" s="28"/>
      <c r="AK31" s="28"/>
      <c r="AL31" s="6"/>
      <c r="AM31" s="156">
        <f t="shared" si="18"/>
        <v>1338.3</v>
      </c>
      <c r="AN31" s="252">
        <f t="shared" si="10"/>
        <v>100</v>
      </c>
      <c r="AO31" s="64"/>
      <c r="AP31" s="64"/>
      <c r="AQ31" s="64"/>
    </row>
    <row r="32" spans="1:43" s="55" customFormat="1" ht="33.75" customHeight="1">
      <c r="A32" s="1" t="s">
        <v>6</v>
      </c>
      <c r="B32" s="60">
        <v>902</v>
      </c>
      <c r="C32" s="8" t="s">
        <v>279</v>
      </c>
      <c r="D32" s="8" t="s">
        <v>153</v>
      </c>
      <c r="E32" s="8" t="s">
        <v>7</v>
      </c>
      <c r="F32" s="6">
        <v>1387</v>
      </c>
      <c r="G32" s="166"/>
      <c r="H32" s="6">
        <f t="shared" si="15"/>
        <v>1387</v>
      </c>
      <c r="I32" s="28"/>
      <c r="J32" s="28"/>
      <c r="K32" s="252">
        <f t="shared" si="1"/>
        <v>1387</v>
      </c>
      <c r="L32" s="28"/>
      <c r="M32" s="28"/>
      <c r="N32" s="6">
        <f t="shared" si="2"/>
        <v>1387</v>
      </c>
      <c r="O32" s="28"/>
      <c r="P32" s="28"/>
      <c r="Q32" s="6">
        <f t="shared" si="3"/>
        <v>1387</v>
      </c>
      <c r="R32" s="28"/>
      <c r="S32" s="28"/>
      <c r="T32" s="252">
        <f t="shared" si="4"/>
        <v>1387</v>
      </c>
      <c r="U32" s="28"/>
      <c r="V32" s="28"/>
      <c r="W32" s="6">
        <f t="shared" si="5"/>
        <v>1387</v>
      </c>
      <c r="X32" s="28"/>
      <c r="Y32" s="28"/>
      <c r="Z32" s="6">
        <f t="shared" si="6"/>
        <v>1387</v>
      </c>
      <c r="AA32" s="28"/>
      <c r="AB32" s="28"/>
      <c r="AC32" s="6">
        <f t="shared" si="7"/>
        <v>1387</v>
      </c>
      <c r="AD32" s="28"/>
      <c r="AE32" s="28">
        <v>-48.7</v>
      </c>
      <c r="AF32" s="6">
        <f t="shared" si="17"/>
        <v>1338.3</v>
      </c>
      <c r="AG32" s="28"/>
      <c r="AH32" s="28"/>
      <c r="AI32" s="26"/>
      <c r="AJ32" s="28"/>
      <c r="AK32" s="28"/>
      <c r="AL32" s="6"/>
      <c r="AM32" s="6">
        <v>1338.3</v>
      </c>
      <c r="AN32" s="252">
        <f t="shared" si="10"/>
        <v>100</v>
      </c>
      <c r="AO32" s="64"/>
      <c r="AP32" s="64"/>
      <c r="AQ32" s="64"/>
    </row>
    <row r="33" spans="1:43" s="55" customFormat="1" ht="33.75" customHeight="1">
      <c r="A33" s="1" t="s">
        <v>524</v>
      </c>
      <c r="B33" s="60">
        <v>902</v>
      </c>
      <c r="C33" s="8" t="s">
        <v>279</v>
      </c>
      <c r="D33" s="8" t="s">
        <v>525</v>
      </c>
      <c r="E33" s="8" t="s">
        <v>7</v>
      </c>
      <c r="F33" s="6"/>
      <c r="G33" s="166"/>
      <c r="H33" s="6"/>
      <c r="I33" s="28"/>
      <c r="J33" s="28"/>
      <c r="K33" s="252"/>
      <c r="L33" s="28"/>
      <c r="M33" s="28"/>
      <c r="N33" s="6"/>
      <c r="O33" s="28"/>
      <c r="P33" s="28"/>
      <c r="Q33" s="6"/>
      <c r="R33" s="28"/>
      <c r="S33" s="28"/>
      <c r="T33" s="252">
        <f t="shared" si="4"/>
        <v>0</v>
      </c>
      <c r="U33" s="6">
        <f>U34</f>
        <v>58.6</v>
      </c>
      <c r="V33" s="6"/>
      <c r="W33" s="6">
        <f>U33</f>
        <v>58.6</v>
      </c>
      <c r="X33" s="28"/>
      <c r="Y33" s="28"/>
      <c r="Z33" s="6">
        <f t="shared" si="6"/>
        <v>58.6</v>
      </c>
      <c r="AA33" s="28"/>
      <c r="AB33" s="28"/>
      <c r="AC33" s="6">
        <f t="shared" si="7"/>
        <v>58.6</v>
      </c>
      <c r="AD33" s="28"/>
      <c r="AE33" s="28"/>
      <c r="AF33" s="6">
        <f t="shared" si="17"/>
        <v>58.6</v>
      </c>
      <c r="AG33" s="28"/>
      <c r="AH33" s="28"/>
      <c r="AI33" s="26"/>
      <c r="AJ33" s="28"/>
      <c r="AK33" s="28"/>
      <c r="AL33" s="6"/>
      <c r="AM33" s="6">
        <f>AM34</f>
        <v>58.6</v>
      </c>
      <c r="AN33" s="252">
        <f t="shared" si="10"/>
        <v>100</v>
      </c>
      <c r="AO33" s="64"/>
      <c r="AP33" s="64"/>
      <c r="AQ33" s="64"/>
    </row>
    <row r="34" spans="1:43" s="55" customFormat="1" ht="33.75" customHeight="1">
      <c r="A34" s="1" t="s">
        <v>6</v>
      </c>
      <c r="B34" s="60">
        <v>902</v>
      </c>
      <c r="C34" s="8" t="s">
        <v>279</v>
      </c>
      <c r="D34" s="8" t="s">
        <v>525</v>
      </c>
      <c r="E34" s="8" t="s">
        <v>7</v>
      </c>
      <c r="F34" s="6"/>
      <c r="G34" s="166"/>
      <c r="H34" s="6"/>
      <c r="I34" s="28"/>
      <c r="J34" s="28"/>
      <c r="K34" s="252"/>
      <c r="L34" s="28"/>
      <c r="M34" s="28"/>
      <c r="N34" s="6"/>
      <c r="O34" s="28"/>
      <c r="P34" s="28"/>
      <c r="Q34" s="6"/>
      <c r="R34" s="28"/>
      <c r="S34" s="28"/>
      <c r="T34" s="252">
        <f t="shared" si="4"/>
        <v>0</v>
      </c>
      <c r="U34" s="6">
        <v>58.6</v>
      </c>
      <c r="V34" s="6"/>
      <c r="W34" s="6">
        <f>U34</f>
        <v>58.6</v>
      </c>
      <c r="X34" s="28"/>
      <c r="Y34" s="28"/>
      <c r="Z34" s="6">
        <f t="shared" si="6"/>
        <v>58.6</v>
      </c>
      <c r="AA34" s="28"/>
      <c r="AB34" s="28"/>
      <c r="AC34" s="6">
        <f t="shared" si="7"/>
        <v>58.6</v>
      </c>
      <c r="AD34" s="28"/>
      <c r="AE34" s="28"/>
      <c r="AF34" s="6">
        <f t="shared" si="17"/>
        <v>58.6</v>
      </c>
      <c r="AG34" s="28"/>
      <c r="AH34" s="28"/>
      <c r="AI34" s="26"/>
      <c r="AJ34" s="28"/>
      <c r="AK34" s="28"/>
      <c r="AL34" s="6"/>
      <c r="AM34" s="6">
        <v>58.6</v>
      </c>
      <c r="AN34" s="252">
        <f t="shared" si="10"/>
        <v>100</v>
      </c>
      <c r="AO34" s="64"/>
      <c r="AP34" s="64"/>
      <c r="AQ34" s="64"/>
    </row>
    <row r="35" spans="1:43" ht="33.75" customHeight="1">
      <c r="A35" s="61" t="s">
        <v>11</v>
      </c>
      <c r="B35" s="57">
        <v>902</v>
      </c>
      <c r="C35" s="58" t="s">
        <v>12</v>
      </c>
      <c r="D35" s="58"/>
      <c r="E35" s="58"/>
      <c r="F35" s="155">
        <f>F36+F40</f>
        <v>21604</v>
      </c>
      <c r="G35" s="163">
        <f>G36+G40</f>
        <v>997.5</v>
      </c>
      <c r="H35" s="28">
        <f t="shared" si="15"/>
        <v>22601.5</v>
      </c>
      <c r="I35" s="28">
        <f>I36+I40</f>
        <v>0</v>
      </c>
      <c r="J35" s="28"/>
      <c r="K35" s="252">
        <f t="shared" si="1"/>
        <v>22601.5</v>
      </c>
      <c r="L35" s="28">
        <f t="shared" ref="L35:AM35" si="19">L36+L40</f>
        <v>0</v>
      </c>
      <c r="M35" s="28">
        <f t="shared" si="19"/>
        <v>0</v>
      </c>
      <c r="N35" s="28">
        <f t="shared" si="2"/>
        <v>22601.5</v>
      </c>
      <c r="O35" s="28">
        <f t="shared" si="19"/>
        <v>0</v>
      </c>
      <c r="P35" s="28">
        <f t="shared" si="19"/>
        <v>0</v>
      </c>
      <c r="Q35" s="28">
        <f t="shared" si="3"/>
        <v>22601.5</v>
      </c>
      <c r="R35" s="28">
        <f t="shared" si="19"/>
        <v>0</v>
      </c>
      <c r="S35" s="28">
        <f t="shared" si="19"/>
        <v>2.5</v>
      </c>
      <c r="T35" s="252">
        <f t="shared" si="4"/>
        <v>22604</v>
      </c>
      <c r="U35" s="28">
        <f t="shared" si="19"/>
        <v>144.5</v>
      </c>
      <c r="V35" s="28">
        <f t="shared" si="19"/>
        <v>0</v>
      </c>
      <c r="W35" s="28">
        <f t="shared" si="5"/>
        <v>22748.5</v>
      </c>
      <c r="X35" s="28">
        <f t="shared" si="19"/>
        <v>0</v>
      </c>
      <c r="Y35" s="28">
        <f t="shared" si="19"/>
        <v>0</v>
      </c>
      <c r="Z35" s="28">
        <f t="shared" si="6"/>
        <v>22748.5</v>
      </c>
      <c r="AA35" s="28">
        <f>AA36+AA40</f>
        <v>0</v>
      </c>
      <c r="AB35" s="28">
        <f t="shared" si="19"/>
        <v>0</v>
      </c>
      <c r="AC35" s="28">
        <v>22746</v>
      </c>
      <c r="AD35" s="28">
        <f t="shared" si="19"/>
        <v>0</v>
      </c>
      <c r="AE35" s="28">
        <f t="shared" si="19"/>
        <v>-246.1</v>
      </c>
      <c r="AF35" s="28">
        <f t="shared" ref="AF35:AF40" si="20">AC35+AD35+AE35</f>
        <v>22499.9</v>
      </c>
      <c r="AG35" s="28">
        <f t="shared" si="19"/>
        <v>0</v>
      </c>
      <c r="AH35" s="28">
        <f t="shared" si="19"/>
        <v>0</v>
      </c>
      <c r="AI35" s="28">
        <f t="shared" si="8"/>
        <v>22499.9</v>
      </c>
      <c r="AJ35" s="28">
        <f t="shared" si="19"/>
        <v>0</v>
      </c>
      <c r="AK35" s="28">
        <f t="shared" si="19"/>
        <v>0</v>
      </c>
      <c r="AL35" s="28">
        <f t="shared" si="9"/>
        <v>22499.9</v>
      </c>
      <c r="AM35" s="155">
        <f t="shared" si="19"/>
        <v>22461.1</v>
      </c>
      <c r="AN35" s="252">
        <f t="shared" si="10"/>
        <v>99.827554789132378</v>
      </c>
      <c r="AO35" s="63"/>
      <c r="AP35" s="63"/>
      <c r="AQ35" s="63"/>
    </row>
    <row r="36" spans="1:43" ht="33.75" customHeight="1">
      <c r="A36" s="1" t="s">
        <v>5</v>
      </c>
      <c r="B36" s="60">
        <v>902</v>
      </c>
      <c r="C36" s="8" t="s">
        <v>12</v>
      </c>
      <c r="D36" s="8" t="s">
        <v>153</v>
      </c>
      <c r="E36" s="8"/>
      <c r="F36" s="156">
        <f>F37+F38+F39</f>
        <v>21604</v>
      </c>
      <c r="G36" s="161">
        <f>G37+G38+G39</f>
        <v>0</v>
      </c>
      <c r="H36" s="6">
        <f t="shared" si="15"/>
        <v>21604</v>
      </c>
      <c r="I36" s="6">
        <f>I37+I38+I39</f>
        <v>0</v>
      </c>
      <c r="J36" s="6"/>
      <c r="K36" s="252">
        <f t="shared" si="1"/>
        <v>21604</v>
      </c>
      <c r="L36" s="6">
        <f>L37+L38+L39</f>
        <v>0</v>
      </c>
      <c r="M36" s="6">
        <f t="shared" ref="M36:AM36" si="21">M37+M38+M39</f>
        <v>0</v>
      </c>
      <c r="N36" s="6">
        <f t="shared" si="21"/>
        <v>21604</v>
      </c>
      <c r="O36" s="6">
        <f t="shared" si="21"/>
        <v>0</v>
      </c>
      <c r="P36" s="6">
        <f t="shared" si="21"/>
        <v>0</v>
      </c>
      <c r="Q36" s="6">
        <f t="shared" si="21"/>
        <v>21604</v>
      </c>
      <c r="R36" s="6">
        <f t="shared" si="21"/>
        <v>0</v>
      </c>
      <c r="S36" s="6">
        <f t="shared" si="21"/>
        <v>2.5</v>
      </c>
      <c r="T36" s="252">
        <f t="shared" si="4"/>
        <v>21606.5</v>
      </c>
      <c r="U36" s="6">
        <f t="shared" si="21"/>
        <v>0</v>
      </c>
      <c r="V36" s="6">
        <f t="shared" si="21"/>
        <v>-2.5</v>
      </c>
      <c r="W36" s="6">
        <f t="shared" si="5"/>
        <v>21604</v>
      </c>
      <c r="X36" s="6">
        <f t="shared" si="21"/>
        <v>0</v>
      </c>
      <c r="Y36" s="6">
        <f t="shared" si="21"/>
        <v>0</v>
      </c>
      <c r="Z36" s="6">
        <f t="shared" si="6"/>
        <v>21604</v>
      </c>
      <c r="AA36" s="6">
        <f t="shared" si="21"/>
        <v>0</v>
      </c>
      <c r="AB36" s="6">
        <f t="shared" si="21"/>
        <v>0</v>
      </c>
      <c r="AC36" s="6">
        <f t="shared" si="7"/>
        <v>21604</v>
      </c>
      <c r="AD36" s="6">
        <f t="shared" si="21"/>
        <v>0</v>
      </c>
      <c r="AE36" s="6">
        <f t="shared" si="21"/>
        <v>-246.1</v>
      </c>
      <c r="AF36" s="6">
        <f t="shared" si="20"/>
        <v>21357.9</v>
      </c>
      <c r="AG36" s="6">
        <f t="shared" si="21"/>
        <v>0</v>
      </c>
      <c r="AH36" s="6">
        <f t="shared" si="21"/>
        <v>0</v>
      </c>
      <c r="AI36" s="6">
        <f t="shared" si="8"/>
        <v>21357.9</v>
      </c>
      <c r="AJ36" s="6">
        <f t="shared" si="21"/>
        <v>0</v>
      </c>
      <c r="AK36" s="6">
        <f t="shared" si="21"/>
        <v>0</v>
      </c>
      <c r="AL36" s="6">
        <f t="shared" si="9"/>
        <v>21357.9</v>
      </c>
      <c r="AM36" s="156">
        <f t="shared" si="21"/>
        <v>21319.1</v>
      </c>
      <c r="AN36" s="252">
        <f t="shared" si="10"/>
        <v>99.818334199523349</v>
      </c>
    </row>
    <row r="37" spans="1:43" ht="33.75" customHeight="1">
      <c r="A37" s="1" t="s">
        <v>6</v>
      </c>
      <c r="B37" s="60">
        <v>902</v>
      </c>
      <c r="C37" s="8" t="s">
        <v>12</v>
      </c>
      <c r="D37" s="8" t="s">
        <v>153</v>
      </c>
      <c r="E37" s="8" t="s">
        <v>7</v>
      </c>
      <c r="F37" s="8" t="s">
        <v>445</v>
      </c>
      <c r="G37" s="138"/>
      <c r="H37" s="6">
        <f t="shared" si="15"/>
        <v>19274.7</v>
      </c>
      <c r="I37" s="6"/>
      <c r="J37" s="6"/>
      <c r="K37" s="252">
        <f t="shared" si="1"/>
        <v>19274.7</v>
      </c>
      <c r="L37" s="6"/>
      <c r="M37" s="6"/>
      <c r="N37" s="6">
        <f t="shared" si="2"/>
        <v>19274.7</v>
      </c>
      <c r="O37" s="6"/>
      <c r="P37" s="6"/>
      <c r="Q37" s="6">
        <f t="shared" si="3"/>
        <v>19274.7</v>
      </c>
      <c r="R37" s="6"/>
      <c r="S37" s="6"/>
      <c r="T37" s="252">
        <f t="shared" si="4"/>
        <v>19274.7</v>
      </c>
      <c r="U37" s="6"/>
      <c r="V37" s="6"/>
      <c r="W37" s="6">
        <f t="shared" si="5"/>
        <v>19274.7</v>
      </c>
      <c r="X37" s="6"/>
      <c r="Y37" s="6"/>
      <c r="Z37" s="6">
        <f t="shared" si="6"/>
        <v>19274.7</v>
      </c>
      <c r="AA37" s="6"/>
      <c r="AB37" s="6"/>
      <c r="AC37" s="6">
        <f t="shared" si="7"/>
        <v>19274.7</v>
      </c>
      <c r="AD37" s="6"/>
      <c r="AE37" s="6">
        <v>-15.9</v>
      </c>
      <c r="AF37" s="6">
        <f t="shared" si="20"/>
        <v>19258.8</v>
      </c>
      <c r="AG37" s="6"/>
      <c r="AH37" s="6"/>
      <c r="AI37" s="6">
        <f t="shared" si="8"/>
        <v>19258.8</v>
      </c>
      <c r="AJ37" s="6"/>
      <c r="AK37" s="6"/>
      <c r="AL37" s="6">
        <f t="shared" si="9"/>
        <v>19258.8</v>
      </c>
      <c r="AM37" s="8" t="s">
        <v>563</v>
      </c>
      <c r="AN37" s="252">
        <f t="shared" si="10"/>
        <v>100</v>
      </c>
    </row>
    <row r="38" spans="1:43" ht="21" customHeight="1">
      <c r="A38" s="1" t="s">
        <v>8</v>
      </c>
      <c r="B38" s="27">
        <v>902</v>
      </c>
      <c r="C38" s="8" t="s">
        <v>12</v>
      </c>
      <c r="D38" s="8" t="s">
        <v>153</v>
      </c>
      <c r="E38" s="8" t="s">
        <v>9</v>
      </c>
      <c r="F38" s="8" t="s">
        <v>356</v>
      </c>
      <c r="G38" s="138"/>
      <c r="H38" s="6">
        <f t="shared" si="15"/>
        <v>2274</v>
      </c>
      <c r="I38" s="6"/>
      <c r="J38" s="6"/>
      <c r="K38" s="252">
        <f t="shared" si="1"/>
        <v>2274</v>
      </c>
      <c r="L38" s="6"/>
      <c r="M38" s="6"/>
      <c r="N38" s="6">
        <f t="shared" si="2"/>
        <v>2274</v>
      </c>
      <c r="O38" s="6"/>
      <c r="P38" s="6"/>
      <c r="Q38" s="6">
        <f t="shared" si="3"/>
        <v>2274</v>
      </c>
      <c r="R38" s="6"/>
      <c r="S38" s="6"/>
      <c r="T38" s="252">
        <f t="shared" si="4"/>
        <v>2274</v>
      </c>
      <c r="U38" s="6"/>
      <c r="V38" s="6">
        <v>-21.1</v>
      </c>
      <c r="W38" s="6">
        <f t="shared" si="5"/>
        <v>2252.9</v>
      </c>
      <c r="X38" s="6"/>
      <c r="Y38" s="6">
        <v>-1.2</v>
      </c>
      <c r="Z38" s="6">
        <f t="shared" si="6"/>
        <v>2251.7000000000003</v>
      </c>
      <c r="AA38" s="6"/>
      <c r="AB38" s="6">
        <v>-6.1</v>
      </c>
      <c r="AC38" s="6">
        <f t="shared" si="7"/>
        <v>2245.6000000000004</v>
      </c>
      <c r="AD38" s="6"/>
      <c r="AE38" s="6">
        <v>-230.2</v>
      </c>
      <c r="AF38" s="6">
        <f t="shared" si="20"/>
        <v>2015.4000000000003</v>
      </c>
      <c r="AG38" s="6"/>
      <c r="AH38" s="6"/>
      <c r="AI38" s="6">
        <f t="shared" si="8"/>
        <v>2015.4000000000003</v>
      </c>
      <c r="AJ38" s="6"/>
      <c r="AK38" s="6"/>
      <c r="AL38" s="6">
        <f t="shared" si="9"/>
        <v>2015.4000000000003</v>
      </c>
      <c r="AM38" s="8" t="s">
        <v>564</v>
      </c>
      <c r="AN38" s="252">
        <f t="shared" si="10"/>
        <v>98.074823856306423</v>
      </c>
    </row>
    <row r="39" spans="1:43" ht="21.75" customHeight="1">
      <c r="A39" s="1" t="s">
        <v>17</v>
      </c>
      <c r="B39" s="27">
        <v>902</v>
      </c>
      <c r="C39" s="8" t="s">
        <v>12</v>
      </c>
      <c r="D39" s="8" t="s">
        <v>153</v>
      </c>
      <c r="E39" s="8" t="s">
        <v>18</v>
      </c>
      <c r="F39" s="8" t="s">
        <v>444</v>
      </c>
      <c r="G39" s="138"/>
      <c r="H39" s="6">
        <f t="shared" si="15"/>
        <v>55.3</v>
      </c>
      <c r="I39" s="6"/>
      <c r="J39" s="6"/>
      <c r="K39" s="252">
        <f t="shared" si="1"/>
        <v>55.3</v>
      </c>
      <c r="L39" s="6"/>
      <c r="M39" s="6"/>
      <c r="N39" s="6">
        <f t="shared" si="2"/>
        <v>55.3</v>
      </c>
      <c r="O39" s="6"/>
      <c r="P39" s="6"/>
      <c r="Q39" s="6">
        <f t="shared" si="3"/>
        <v>55.3</v>
      </c>
      <c r="R39" s="6"/>
      <c r="S39" s="6">
        <v>2.5</v>
      </c>
      <c r="T39" s="252">
        <f t="shared" si="4"/>
        <v>57.8</v>
      </c>
      <c r="U39" s="6"/>
      <c r="V39" s="6">
        <f>21.1-2.5</f>
        <v>18.600000000000001</v>
      </c>
      <c r="W39" s="6">
        <f t="shared" si="5"/>
        <v>76.400000000000006</v>
      </c>
      <c r="X39" s="6"/>
      <c r="Y39" s="6">
        <v>1.2</v>
      </c>
      <c r="Z39" s="6">
        <f t="shared" si="6"/>
        <v>77.600000000000009</v>
      </c>
      <c r="AA39" s="6"/>
      <c r="AB39" s="6">
        <v>6.1</v>
      </c>
      <c r="AC39" s="6">
        <f t="shared" si="7"/>
        <v>83.7</v>
      </c>
      <c r="AD39" s="6"/>
      <c r="AE39" s="6"/>
      <c r="AF39" s="6">
        <f t="shared" si="20"/>
        <v>83.7</v>
      </c>
      <c r="AG39" s="6"/>
      <c r="AH39" s="6"/>
      <c r="AI39" s="6">
        <f t="shared" si="8"/>
        <v>83.7</v>
      </c>
      <c r="AJ39" s="6"/>
      <c r="AK39" s="6"/>
      <c r="AL39" s="6">
        <f t="shared" si="9"/>
        <v>83.7</v>
      </c>
      <c r="AM39" s="8" t="s">
        <v>565</v>
      </c>
      <c r="AN39" s="252">
        <f t="shared" si="10"/>
        <v>100</v>
      </c>
    </row>
    <row r="40" spans="1:43" ht="33.75" customHeight="1">
      <c r="A40" s="1" t="s">
        <v>121</v>
      </c>
      <c r="B40" s="27">
        <v>902</v>
      </c>
      <c r="C40" s="8" t="s">
        <v>12</v>
      </c>
      <c r="D40" s="8" t="s">
        <v>154</v>
      </c>
      <c r="E40" s="65"/>
      <c r="F40" s="156">
        <f>F41+F45+F49+F56</f>
        <v>0</v>
      </c>
      <c r="G40" s="161">
        <f>G41+G45+G49+G53+G56</f>
        <v>997.5</v>
      </c>
      <c r="H40" s="6">
        <f t="shared" si="15"/>
        <v>997.5</v>
      </c>
      <c r="I40" s="6">
        <f>I41+I45+I49+I56</f>
        <v>0</v>
      </c>
      <c r="J40" s="6"/>
      <c r="K40" s="252">
        <f t="shared" si="1"/>
        <v>997.5</v>
      </c>
      <c r="L40" s="6">
        <f>L41+L45+L49+L56</f>
        <v>0</v>
      </c>
      <c r="M40" s="6">
        <f>M41+M45+M49+M56</f>
        <v>0</v>
      </c>
      <c r="N40" s="6">
        <f t="shared" si="2"/>
        <v>997.5</v>
      </c>
      <c r="O40" s="6">
        <f t="shared" ref="O40:V40" si="22">O41+O45+O49+O56</f>
        <v>0</v>
      </c>
      <c r="P40" s="6"/>
      <c r="Q40" s="6">
        <f t="shared" si="22"/>
        <v>912.6</v>
      </c>
      <c r="R40" s="6">
        <f t="shared" si="22"/>
        <v>0</v>
      </c>
      <c r="S40" s="6">
        <f t="shared" si="22"/>
        <v>0</v>
      </c>
      <c r="T40" s="252">
        <f t="shared" si="4"/>
        <v>912.6</v>
      </c>
      <c r="U40" s="6">
        <f>U58+U49</f>
        <v>144.5</v>
      </c>
      <c r="V40" s="6">
        <f t="shared" si="22"/>
        <v>2.5</v>
      </c>
      <c r="W40" s="6">
        <f t="shared" si="5"/>
        <v>1059.5999999999999</v>
      </c>
      <c r="X40" s="6">
        <f>X41+X45+X49+X56</f>
        <v>0</v>
      </c>
      <c r="Y40" s="6">
        <f>Y41+Y45+Y49+Y56</f>
        <v>0</v>
      </c>
      <c r="Z40" s="6">
        <f t="shared" si="6"/>
        <v>1059.5999999999999</v>
      </c>
      <c r="AA40" s="6">
        <f>AA41+AA45</f>
        <v>0</v>
      </c>
      <c r="AB40" s="6">
        <f>AB41+AB45+AB49+AB56</f>
        <v>0</v>
      </c>
      <c r="AC40" s="6">
        <f t="shared" si="7"/>
        <v>1059.5999999999999</v>
      </c>
      <c r="AD40" s="6">
        <f>AD41+AD45+AD49+AD56</f>
        <v>0</v>
      </c>
      <c r="AE40" s="6">
        <f>AE41+AE45+AE49+AE56</f>
        <v>0</v>
      </c>
      <c r="AF40" s="6">
        <f t="shared" si="20"/>
        <v>1059.5999999999999</v>
      </c>
      <c r="AG40" s="6">
        <f>AG41+AG45+AG49+AG56</f>
        <v>0</v>
      </c>
      <c r="AH40" s="6">
        <f>AH41+AH45+AH49+AH56</f>
        <v>0</v>
      </c>
      <c r="AI40" s="6">
        <f t="shared" si="8"/>
        <v>1059.5999999999999</v>
      </c>
      <c r="AJ40" s="6">
        <f>AJ41+AJ45+AJ49+AJ56</f>
        <v>0</v>
      </c>
      <c r="AK40" s="6">
        <f>AK41+AK45+AK49+AK56</f>
        <v>0</v>
      </c>
      <c r="AL40" s="6">
        <f t="shared" si="9"/>
        <v>1059.5999999999999</v>
      </c>
      <c r="AM40" s="156">
        <f>AM41+AM45+AM49+AM56+AM53+AM58</f>
        <v>1142</v>
      </c>
      <c r="AN40" s="252">
        <f t="shared" si="10"/>
        <v>107.7765194412986</v>
      </c>
    </row>
    <row r="41" spans="1:43" ht="33.75" customHeight="1">
      <c r="A41" s="224" t="s">
        <v>13</v>
      </c>
      <c r="B41" s="27">
        <v>902</v>
      </c>
      <c r="C41" s="8" t="s">
        <v>12</v>
      </c>
      <c r="D41" s="8" t="s">
        <v>143</v>
      </c>
      <c r="E41" s="40"/>
      <c r="F41" s="156">
        <f>F42+F43</f>
        <v>0</v>
      </c>
      <c r="G41" s="161">
        <f>G42+G43+G44</f>
        <v>299.39999999999998</v>
      </c>
      <c r="H41" s="6">
        <f t="shared" si="15"/>
        <v>299.39999999999998</v>
      </c>
      <c r="I41" s="6">
        <f>I42+I43</f>
        <v>0</v>
      </c>
      <c r="J41" s="6"/>
      <c r="K41" s="252">
        <f t="shared" si="1"/>
        <v>299.39999999999998</v>
      </c>
      <c r="L41" s="6">
        <f>L42+L43</f>
        <v>0</v>
      </c>
      <c r="M41" s="6">
        <f>M42+M43</f>
        <v>0</v>
      </c>
      <c r="N41" s="6">
        <f t="shared" si="2"/>
        <v>299.39999999999998</v>
      </c>
      <c r="O41" s="6">
        <f>O42+O43</f>
        <v>0</v>
      </c>
      <c r="P41" s="6">
        <f>P42+P43</f>
        <v>0</v>
      </c>
      <c r="Q41" s="6">
        <f t="shared" si="3"/>
        <v>299.39999999999998</v>
      </c>
      <c r="R41" s="6">
        <f>R42+R43</f>
        <v>0</v>
      </c>
      <c r="S41" s="6">
        <f>S42+S43</f>
        <v>0</v>
      </c>
      <c r="T41" s="252">
        <f t="shared" si="4"/>
        <v>299.39999999999998</v>
      </c>
      <c r="U41" s="6">
        <f>U42+U43</f>
        <v>0</v>
      </c>
      <c r="V41" s="6">
        <f>V42+V43</f>
        <v>0</v>
      </c>
      <c r="W41" s="6">
        <f t="shared" si="5"/>
        <v>299.39999999999998</v>
      </c>
      <c r="X41" s="6">
        <f>X42+X43</f>
        <v>0</v>
      </c>
      <c r="Y41" s="6">
        <f>Y42+Y43</f>
        <v>0</v>
      </c>
      <c r="Z41" s="6">
        <f t="shared" si="6"/>
        <v>299.39999999999998</v>
      </c>
      <c r="AA41" s="6">
        <f>AA42+AA43</f>
        <v>0</v>
      </c>
      <c r="AB41" s="6">
        <f>AB42+AB43</f>
        <v>0</v>
      </c>
      <c r="AC41" s="6">
        <f t="shared" si="7"/>
        <v>299.39999999999998</v>
      </c>
      <c r="AD41" s="6">
        <f>AD42+AD43</f>
        <v>0</v>
      </c>
      <c r="AE41" s="6">
        <f>AE42+AE43</f>
        <v>0</v>
      </c>
      <c r="AF41" s="6">
        <f t="shared" ref="AF41:AF104" si="23">AC41+AD41+AE41</f>
        <v>299.39999999999998</v>
      </c>
      <c r="AG41" s="6">
        <f>AG42+AG43</f>
        <v>0</v>
      </c>
      <c r="AH41" s="6">
        <f>AH42+AH43</f>
        <v>0</v>
      </c>
      <c r="AI41" s="6">
        <f t="shared" si="8"/>
        <v>299.39999999999998</v>
      </c>
      <c r="AJ41" s="6">
        <f>AJ42+AJ43</f>
        <v>0</v>
      </c>
      <c r="AK41" s="6">
        <f>AK42+AK43</f>
        <v>0</v>
      </c>
      <c r="AL41" s="6">
        <f t="shared" si="9"/>
        <v>299.39999999999998</v>
      </c>
      <c r="AM41" s="156">
        <f>AM42+AM43</f>
        <v>299.40000000000003</v>
      </c>
      <c r="AN41" s="252">
        <f t="shared" si="10"/>
        <v>100.00000000000003</v>
      </c>
    </row>
    <row r="42" spans="1:43" ht="33.75" customHeight="1">
      <c r="A42" s="136" t="s">
        <v>123</v>
      </c>
      <c r="B42" s="27">
        <v>902</v>
      </c>
      <c r="C42" s="8" t="s">
        <v>12</v>
      </c>
      <c r="D42" s="8" t="s">
        <v>143</v>
      </c>
      <c r="E42" s="40" t="s">
        <v>7</v>
      </c>
      <c r="F42" s="66"/>
      <c r="G42" s="168">
        <v>299.39999999999998</v>
      </c>
      <c r="H42" s="6">
        <f t="shared" si="15"/>
        <v>299.39999999999998</v>
      </c>
      <c r="I42" s="279"/>
      <c r="J42" s="34"/>
      <c r="K42" s="252">
        <f t="shared" si="1"/>
        <v>299.39999999999998</v>
      </c>
      <c r="L42" s="35"/>
      <c r="M42" s="35"/>
      <c r="N42" s="6">
        <f t="shared" si="2"/>
        <v>299.39999999999998</v>
      </c>
      <c r="O42" s="35"/>
      <c r="P42" s="35"/>
      <c r="Q42" s="6">
        <f t="shared" si="3"/>
        <v>299.39999999999998</v>
      </c>
      <c r="R42" s="35"/>
      <c r="S42" s="35"/>
      <c r="T42" s="252">
        <f t="shared" si="4"/>
        <v>299.39999999999998</v>
      </c>
      <c r="U42" s="35"/>
      <c r="V42" s="35"/>
      <c r="W42" s="6">
        <f t="shared" si="5"/>
        <v>299.39999999999998</v>
      </c>
      <c r="X42" s="35"/>
      <c r="Y42" s="35"/>
      <c r="Z42" s="6">
        <f t="shared" si="6"/>
        <v>299.39999999999998</v>
      </c>
      <c r="AA42" s="35">
        <v>-1.5</v>
      </c>
      <c r="AB42" s="35"/>
      <c r="AC42" s="6">
        <f t="shared" si="7"/>
        <v>297.89999999999998</v>
      </c>
      <c r="AD42" s="35">
        <f>-12.8</f>
        <v>-12.8</v>
      </c>
      <c r="AE42" s="35"/>
      <c r="AF42" s="6">
        <f t="shared" si="23"/>
        <v>285.09999999999997</v>
      </c>
      <c r="AG42" s="35"/>
      <c r="AH42" s="35"/>
      <c r="AI42" s="6">
        <f t="shared" si="8"/>
        <v>285.09999999999997</v>
      </c>
      <c r="AJ42" s="35"/>
      <c r="AK42" s="35"/>
      <c r="AL42" s="6">
        <f t="shared" si="9"/>
        <v>285.09999999999997</v>
      </c>
      <c r="AM42" s="67">
        <v>285.10000000000002</v>
      </c>
      <c r="AN42" s="252">
        <f t="shared" si="10"/>
        <v>100.00000000000003</v>
      </c>
    </row>
    <row r="43" spans="1:43" ht="21" customHeight="1">
      <c r="A43" s="136" t="s">
        <v>8</v>
      </c>
      <c r="B43" s="27">
        <v>902</v>
      </c>
      <c r="C43" s="8" t="s">
        <v>12</v>
      </c>
      <c r="D43" s="8" t="s">
        <v>143</v>
      </c>
      <c r="E43" s="198" t="s">
        <v>9</v>
      </c>
      <c r="F43" s="3"/>
      <c r="G43" s="169"/>
      <c r="H43" s="6">
        <f t="shared" si="15"/>
        <v>0</v>
      </c>
      <c r="I43" s="279"/>
      <c r="J43" s="34"/>
      <c r="K43" s="252">
        <f t="shared" si="1"/>
        <v>0</v>
      </c>
      <c r="L43" s="35"/>
      <c r="M43" s="35"/>
      <c r="N43" s="6">
        <f t="shared" si="2"/>
        <v>0</v>
      </c>
      <c r="O43" s="35"/>
      <c r="P43" s="35"/>
      <c r="Q43" s="6">
        <f t="shared" si="3"/>
        <v>0</v>
      </c>
      <c r="R43" s="35"/>
      <c r="S43" s="35"/>
      <c r="T43" s="252">
        <f t="shared" si="4"/>
        <v>0</v>
      </c>
      <c r="U43" s="35"/>
      <c r="V43" s="35"/>
      <c r="W43" s="6">
        <f t="shared" si="5"/>
        <v>0</v>
      </c>
      <c r="X43" s="35"/>
      <c r="Y43" s="35"/>
      <c r="Z43" s="6">
        <f t="shared" si="6"/>
        <v>0</v>
      </c>
      <c r="AA43" s="35">
        <v>1.5</v>
      </c>
      <c r="AB43" s="35"/>
      <c r="AC43" s="6">
        <f t="shared" si="7"/>
        <v>1.5</v>
      </c>
      <c r="AD43" s="35">
        <f>12.8</f>
        <v>12.8</v>
      </c>
      <c r="AE43" s="35"/>
      <c r="AF43" s="6">
        <f t="shared" si="23"/>
        <v>14.3</v>
      </c>
      <c r="AG43" s="35"/>
      <c r="AH43" s="35"/>
      <c r="AI43" s="6">
        <f t="shared" si="8"/>
        <v>14.3</v>
      </c>
      <c r="AJ43" s="35"/>
      <c r="AK43" s="35"/>
      <c r="AL43" s="6">
        <f t="shared" si="9"/>
        <v>14.3</v>
      </c>
      <c r="AM43" s="34">
        <v>14.3</v>
      </c>
      <c r="AN43" s="252">
        <f t="shared" si="10"/>
        <v>100</v>
      </c>
    </row>
    <row r="44" spans="1:43" ht="21" hidden="1" customHeight="1">
      <c r="A44" s="1" t="s">
        <v>66</v>
      </c>
      <c r="B44" s="27">
        <v>902</v>
      </c>
      <c r="C44" s="8" t="s">
        <v>12</v>
      </c>
      <c r="D44" s="8" t="s">
        <v>143</v>
      </c>
      <c r="E44" s="198" t="s">
        <v>67</v>
      </c>
      <c r="F44" s="3"/>
      <c r="G44" s="169"/>
      <c r="H44" s="6">
        <f t="shared" si="15"/>
        <v>0</v>
      </c>
      <c r="I44" s="90"/>
      <c r="J44" s="34"/>
      <c r="K44" s="252">
        <f t="shared" si="1"/>
        <v>0</v>
      </c>
      <c r="L44" s="90"/>
      <c r="M44" s="90"/>
      <c r="N44" s="6"/>
      <c r="O44" s="90"/>
      <c r="P44" s="90"/>
      <c r="Q44" s="6"/>
      <c r="R44" s="90"/>
      <c r="S44" s="90"/>
      <c r="T44" s="252">
        <f t="shared" si="4"/>
        <v>0</v>
      </c>
      <c r="U44" s="90"/>
      <c r="V44" s="90"/>
      <c r="W44" s="6"/>
      <c r="X44" s="90"/>
      <c r="Y44" s="90"/>
      <c r="Z44" s="6"/>
      <c r="AA44" s="90"/>
      <c r="AB44" s="90"/>
      <c r="AC44" s="6"/>
      <c r="AD44" s="90"/>
      <c r="AE44" s="90"/>
      <c r="AF44" s="6"/>
      <c r="AG44" s="90"/>
      <c r="AH44" s="90"/>
      <c r="AI44" s="6"/>
      <c r="AJ44" s="90"/>
      <c r="AK44" s="90"/>
      <c r="AL44" s="6"/>
      <c r="AM44" s="34"/>
      <c r="AN44" s="252" t="e">
        <f t="shared" si="10"/>
        <v>#DIV/0!</v>
      </c>
    </row>
    <row r="45" spans="1:43" ht="48.75" customHeight="1">
      <c r="A45" s="224" t="s">
        <v>15</v>
      </c>
      <c r="B45" s="27">
        <v>902</v>
      </c>
      <c r="C45" s="8" t="s">
        <v>12</v>
      </c>
      <c r="D45" s="8" t="s">
        <v>144</v>
      </c>
      <c r="E45" s="3"/>
      <c r="F45" s="156">
        <f>F46+F47</f>
        <v>0</v>
      </c>
      <c r="G45" s="161">
        <f>G46+G47</f>
        <v>330.3</v>
      </c>
      <c r="H45" s="6">
        <f t="shared" si="15"/>
        <v>330.3</v>
      </c>
      <c r="I45" s="6">
        <f>I46+I47</f>
        <v>0</v>
      </c>
      <c r="J45" s="6"/>
      <c r="K45" s="252">
        <f t="shared" si="1"/>
        <v>330.3</v>
      </c>
      <c r="L45" s="6">
        <f>L46+L47</f>
        <v>0</v>
      </c>
      <c r="M45" s="6">
        <f>M46+M47</f>
        <v>0</v>
      </c>
      <c r="N45" s="6">
        <f t="shared" si="2"/>
        <v>330.3</v>
      </c>
      <c r="O45" s="6">
        <f>O46+O47</f>
        <v>0</v>
      </c>
      <c r="P45" s="6">
        <f>P46+P47</f>
        <v>0</v>
      </c>
      <c r="Q45" s="6">
        <f t="shared" si="3"/>
        <v>330.3</v>
      </c>
      <c r="R45" s="6">
        <f>R46+R47</f>
        <v>0</v>
      </c>
      <c r="S45" s="6">
        <f>S46+S47</f>
        <v>0</v>
      </c>
      <c r="T45" s="252">
        <f t="shared" si="4"/>
        <v>330.3</v>
      </c>
      <c r="U45" s="6">
        <f>U46+U47</f>
        <v>0</v>
      </c>
      <c r="V45" s="6">
        <f>V46+V47</f>
        <v>0</v>
      </c>
      <c r="W45" s="6">
        <f t="shared" si="5"/>
        <v>330.3</v>
      </c>
      <c r="X45" s="6">
        <f>X46+X47</f>
        <v>0</v>
      </c>
      <c r="Y45" s="6">
        <f>Y46+Y47</f>
        <v>0</v>
      </c>
      <c r="Z45" s="6">
        <f t="shared" si="6"/>
        <v>330.3</v>
      </c>
      <c r="AA45" s="6">
        <f>AA46+AA47</f>
        <v>0</v>
      </c>
      <c r="AB45" s="6">
        <f>AB46+AB47</f>
        <v>0</v>
      </c>
      <c r="AC45" s="6">
        <f t="shared" si="7"/>
        <v>330.3</v>
      </c>
      <c r="AD45" s="6">
        <f>AD46+AD47</f>
        <v>0</v>
      </c>
      <c r="AE45" s="6">
        <f>AE46+AE47</f>
        <v>0</v>
      </c>
      <c r="AF45" s="6">
        <f t="shared" si="23"/>
        <v>330.3</v>
      </c>
      <c r="AG45" s="6">
        <f>AG46+AG47</f>
        <v>0</v>
      </c>
      <c r="AH45" s="6">
        <f>AH46+AH47</f>
        <v>0</v>
      </c>
      <c r="AI45" s="6">
        <f t="shared" si="8"/>
        <v>330.3</v>
      </c>
      <c r="AJ45" s="6">
        <f>AJ46+AJ47</f>
        <v>0</v>
      </c>
      <c r="AK45" s="6">
        <f>AK46+AK47</f>
        <v>0</v>
      </c>
      <c r="AL45" s="6">
        <f t="shared" si="9"/>
        <v>330.3</v>
      </c>
      <c r="AM45" s="156">
        <f>AM46+AM47</f>
        <v>330.3</v>
      </c>
      <c r="AN45" s="252">
        <f t="shared" si="10"/>
        <v>100</v>
      </c>
    </row>
    <row r="46" spans="1:43" ht="33.75" customHeight="1">
      <c r="A46" s="136" t="s">
        <v>123</v>
      </c>
      <c r="B46" s="27">
        <v>902</v>
      </c>
      <c r="C46" s="8" t="s">
        <v>12</v>
      </c>
      <c r="D46" s="8" t="s">
        <v>144</v>
      </c>
      <c r="E46" s="3" t="s">
        <v>7</v>
      </c>
      <c r="F46" s="3"/>
      <c r="G46" s="169">
        <v>301</v>
      </c>
      <c r="H46" s="6">
        <f t="shared" si="15"/>
        <v>301</v>
      </c>
      <c r="I46" s="35"/>
      <c r="J46" s="90"/>
      <c r="K46" s="252">
        <f t="shared" si="1"/>
        <v>301</v>
      </c>
      <c r="L46" s="35"/>
      <c r="M46" s="35"/>
      <c r="N46" s="6">
        <f t="shared" si="2"/>
        <v>301</v>
      </c>
      <c r="O46" s="35"/>
      <c r="P46" s="35"/>
      <c r="Q46" s="6">
        <f t="shared" si="3"/>
        <v>301</v>
      </c>
      <c r="R46" s="35"/>
      <c r="S46" s="35"/>
      <c r="T46" s="252">
        <f t="shared" si="4"/>
        <v>301</v>
      </c>
      <c r="U46" s="35"/>
      <c r="V46" s="35"/>
      <c r="W46" s="6">
        <f t="shared" si="5"/>
        <v>301</v>
      </c>
      <c r="X46" s="35"/>
      <c r="Y46" s="35"/>
      <c r="Z46" s="6">
        <f t="shared" si="6"/>
        <v>301</v>
      </c>
      <c r="AA46" s="35"/>
      <c r="AB46" s="35"/>
      <c r="AC46" s="6">
        <f t="shared" si="7"/>
        <v>301</v>
      </c>
      <c r="AD46" s="35">
        <v>8.6</v>
      </c>
      <c r="AE46" s="35"/>
      <c r="AF46" s="6">
        <f t="shared" si="23"/>
        <v>309.60000000000002</v>
      </c>
      <c r="AG46" s="35"/>
      <c r="AH46" s="35"/>
      <c r="AI46" s="6">
        <f t="shared" si="8"/>
        <v>309.60000000000002</v>
      </c>
      <c r="AJ46" s="35"/>
      <c r="AK46" s="35"/>
      <c r="AL46" s="6">
        <f t="shared" si="9"/>
        <v>309.60000000000002</v>
      </c>
      <c r="AM46" s="34">
        <v>309.60000000000002</v>
      </c>
      <c r="AN46" s="252">
        <f t="shared" si="10"/>
        <v>100</v>
      </c>
    </row>
    <row r="47" spans="1:43" ht="21" customHeight="1">
      <c r="A47" s="7" t="s">
        <v>8</v>
      </c>
      <c r="B47" s="27">
        <v>902</v>
      </c>
      <c r="C47" s="8" t="s">
        <v>12</v>
      </c>
      <c r="D47" s="8" t="s">
        <v>144</v>
      </c>
      <c r="E47" s="3" t="s">
        <v>9</v>
      </c>
      <c r="F47" s="3"/>
      <c r="G47" s="169">
        <v>29.3</v>
      </c>
      <c r="H47" s="6">
        <f t="shared" si="15"/>
        <v>29.3</v>
      </c>
      <c r="I47" s="35"/>
      <c r="J47" s="90"/>
      <c r="K47" s="252">
        <f t="shared" si="1"/>
        <v>29.3</v>
      </c>
      <c r="L47" s="35"/>
      <c r="M47" s="35"/>
      <c r="N47" s="6">
        <f t="shared" si="2"/>
        <v>29.3</v>
      </c>
      <c r="O47" s="35"/>
      <c r="P47" s="35"/>
      <c r="Q47" s="6">
        <f t="shared" si="3"/>
        <v>29.3</v>
      </c>
      <c r="R47" s="35"/>
      <c r="S47" s="35"/>
      <c r="T47" s="252">
        <f t="shared" si="4"/>
        <v>29.3</v>
      </c>
      <c r="U47" s="35"/>
      <c r="V47" s="35"/>
      <c r="W47" s="6">
        <f t="shared" si="5"/>
        <v>29.3</v>
      </c>
      <c r="X47" s="35"/>
      <c r="Y47" s="35"/>
      <c r="Z47" s="6">
        <f t="shared" si="6"/>
        <v>29.3</v>
      </c>
      <c r="AA47" s="35"/>
      <c r="AB47" s="35"/>
      <c r="AC47" s="6">
        <f t="shared" si="7"/>
        <v>29.3</v>
      </c>
      <c r="AD47" s="35">
        <v>-8.6</v>
      </c>
      <c r="AE47" s="35"/>
      <c r="AF47" s="6">
        <f t="shared" si="23"/>
        <v>20.700000000000003</v>
      </c>
      <c r="AG47" s="35"/>
      <c r="AH47" s="35"/>
      <c r="AI47" s="6">
        <f t="shared" si="8"/>
        <v>20.700000000000003</v>
      </c>
      <c r="AJ47" s="35"/>
      <c r="AK47" s="35"/>
      <c r="AL47" s="6">
        <f t="shared" si="9"/>
        <v>20.700000000000003</v>
      </c>
      <c r="AM47" s="34">
        <v>20.7</v>
      </c>
      <c r="AN47" s="252">
        <f t="shared" si="10"/>
        <v>99.999999999999972</v>
      </c>
    </row>
    <row r="48" spans="1:43" ht="1.5" customHeight="1">
      <c r="A48" s="7"/>
      <c r="B48" s="27"/>
      <c r="C48" s="8"/>
      <c r="D48" s="8"/>
      <c r="E48" s="3"/>
      <c r="F48" s="3"/>
      <c r="G48" s="169"/>
      <c r="H48" s="6"/>
      <c r="I48" s="90"/>
      <c r="J48" s="90"/>
      <c r="K48" s="252">
        <f t="shared" si="1"/>
        <v>0</v>
      </c>
      <c r="L48" s="90"/>
      <c r="M48" s="90"/>
      <c r="N48" s="6"/>
      <c r="O48" s="90"/>
      <c r="P48" s="90"/>
      <c r="Q48" s="6"/>
      <c r="R48" s="90"/>
      <c r="S48" s="90"/>
      <c r="T48" s="252">
        <f t="shared" si="4"/>
        <v>0</v>
      </c>
      <c r="U48" s="90"/>
      <c r="V48" s="90"/>
      <c r="W48" s="6"/>
      <c r="X48" s="90"/>
      <c r="Y48" s="90"/>
      <c r="Z48" s="6"/>
      <c r="AA48" s="90"/>
      <c r="AB48" s="90"/>
      <c r="AC48" s="6"/>
      <c r="AD48" s="90"/>
      <c r="AE48" s="90"/>
      <c r="AF48" s="6"/>
      <c r="AG48" s="90"/>
      <c r="AH48" s="90"/>
      <c r="AI48" s="6"/>
      <c r="AJ48" s="90"/>
      <c r="AK48" s="90"/>
      <c r="AL48" s="6"/>
      <c r="AM48" s="34"/>
      <c r="AN48" s="252" t="e">
        <f t="shared" si="10"/>
        <v>#DIV/0!</v>
      </c>
    </row>
    <row r="49" spans="1:40" ht="64.5" customHeight="1">
      <c r="A49" s="186" t="s">
        <v>16</v>
      </c>
      <c r="B49" s="27">
        <v>902</v>
      </c>
      <c r="C49" s="8" t="s">
        <v>12</v>
      </c>
      <c r="D49" s="8" t="s">
        <v>145</v>
      </c>
      <c r="E49" s="3"/>
      <c r="F49" s="156">
        <f>F50+F52</f>
        <v>0</v>
      </c>
      <c r="G49" s="161">
        <f>G51+G52</f>
        <v>285.39999999999998</v>
      </c>
      <c r="H49" s="6">
        <f t="shared" si="15"/>
        <v>285.39999999999998</v>
      </c>
      <c r="I49" s="6">
        <f>I50+I52</f>
        <v>0</v>
      </c>
      <c r="J49" s="6"/>
      <c r="K49" s="252">
        <f t="shared" si="1"/>
        <v>285.39999999999998</v>
      </c>
      <c r="L49" s="6">
        <f>L50+L52</f>
        <v>0</v>
      </c>
      <c r="M49" s="6">
        <f>M50+M52</f>
        <v>0</v>
      </c>
      <c r="N49" s="6">
        <f t="shared" si="2"/>
        <v>285.39999999999998</v>
      </c>
      <c r="O49" s="6">
        <f>O50+O52</f>
        <v>0</v>
      </c>
      <c r="P49" s="6">
        <f>P50+P52</f>
        <v>0</v>
      </c>
      <c r="Q49" s="6">
        <f t="shared" si="3"/>
        <v>285.39999999999998</v>
      </c>
      <c r="R49" s="6">
        <f>R50+R52</f>
        <v>0</v>
      </c>
      <c r="S49" s="6">
        <f>S50+S52</f>
        <v>0</v>
      </c>
      <c r="T49" s="252">
        <f t="shared" si="4"/>
        <v>285.39999999999998</v>
      </c>
      <c r="U49" s="6">
        <f>U51+U52</f>
        <v>1.4</v>
      </c>
      <c r="V49" s="6">
        <f>V50+V52</f>
        <v>0</v>
      </c>
      <c r="W49" s="6">
        <f t="shared" si="5"/>
        <v>286.79999999999995</v>
      </c>
      <c r="X49" s="6">
        <f>X50+X52</f>
        <v>0</v>
      </c>
      <c r="Y49" s="6">
        <f>Y50+Y52</f>
        <v>0</v>
      </c>
      <c r="Z49" s="6">
        <f t="shared" si="6"/>
        <v>286.79999999999995</v>
      </c>
      <c r="AA49" s="6">
        <f>AA50+AA52</f>
        <v>19.5</v>
      </c>
      <c r="AB49" s="6"/>
      <c r="AC49" s="6">
        <f t="shared" si="7"/>
        <v>306.29999999999995</v>
      </c>
      <c r="AD49" s="6">
        <f>AD50+AD52+AD51</f>
        <v>0</v>
      </c>
      <c r="AE49" s="6">
        <f>AE50+AE52</f>
        <v>0</v>
      </c>
      <c r="AF49" s="161">
        <f t="shared" ref="AF49" si="24">AF51+AF52</f>
        <v>286.79999999999995</v>
      </c>
      <c r="AG49" s="6">
        <f>AG50+AG52</f>
        <v>0</v>
      </c>
      <c r="AH49" s="6">
        <f>AH50+AH52</f>
        <v>0</v>
      </c>
      <c r="AI49" s="6">
        <f t="shared" si="8"/>
        <v>286.79999999999995</v>
      </c>
      <c r="AJ49" s="6">
        <f>AJ50+AJ52</f>
        <v>0</v>
      </c>
      <c r="AK49" s="6">
        <f>AK50+AK52</f>
        <v>0</v>
      </c>
      <c r="AL49" s="6">
        <f t="shared" si="9"/>
        <v>286.79999999999995</v>
      </c>
      <c r="AM49" s="161">
        <f t="shared" ref="AM49" si="25">AM51+AM52</f>
        <v>286.8</v>
      </c>
      <c r="AN49" s="252">
        <f t="shared" si="10"/>
        <v>100.00000000000003</v>
      </c>
    </row>
    <row r="50" spans="1:40" ht="33.75" hidden="1" customHeight="1">
      <c r="A50" s="7" t="s">
        <v>123</v>
      </c>
      <c r="B50" s="27">
        <v>902</v>
      </c>
      <c r="C50" s="8" t="s">
        <v>12</v>
      </c>
      <c r="D50" s="8" t="s">
        <v>145</v>
      </c>
      <c r="E50" s="3" t="s">
        <v>7</v>
      </c>
      <c r="F50" s="3"/>
      <c r="G50" s="169"/>
      <c r="H50" s="6">
        <f t="shared" si="15"/>
        <v>0</v>
      </c>
      <c r="I50" s="6"/>
      <c r="J50" s="6"/>
      <c r="K50" s="252">
        <f t="shared" si="1"/>
        <v>0</v>
      </c>
      <c r="L50" s="6"/>
      <c r="M50" s="6"/>
      <c r="N50" s="6">
        <f t="shared" si="2"/>
        <v>0</v>
      </c>
      <c r="O50" s="6"/>
      <c r="P50" s="6"/>
      <c r="Q50" s="6">
        <f t="shared" si="3"/>
        <v>0</v>
      </c>
      <c r="R50" s="6"/>
      <c r="S50" s="6"/>
      <c r="T50" s="252">
        <f t="shared" si="4"/>
        <v>0</v>
      </c>
      <c r="U50" s="6"/>
      <c r="V50" s="6"/>
      <c r="W50" s="6">
        <f t="shared" si="5"/>
        <v>0</v>
      </c>
      <c r="X50" s="6"/>
      <c r="Y50" s="6"/>
      <c r="Z50" s="6">
        <f t="shared" si="6"/>
        <v>0</v>
      </c>
      <c r="AA50" s="6"/>
      <c r="AB50" s="6"/>
      <c r="AC50" s="6">
        <f t="shared" si="7"/>
        <v>0</v>
      </c>
      <c r="AD50" s="6"/>
      <c r="AE50" s="6"/>
      <c r="AF50" s="6">
        <f t="shared" si="23"/>
        <v>0</v>
      </c>
      <c r="AG50" s="6"/>
      <c r="AH50" s="6"/>
      <c r="AI50" s="6">
        <f t="shared" si="8"/>
        <v>0</v>
      </c>
      <c r="AJ50" s="6"/>
      <c r="AK50" s="6"/>
      <c r="AL50" s="6">
        <f t="shared" si="9"/>
        <v>0</v>
      </c>
      <c r="AM50" s="6"/>
      <c r="AN50" s="252" t="e">
        <f t="shared" si="10"/>
        <v>#DIV/0!</v>
      </c>
    </row>
    <row r="51" spans="1:40" ht="33.75" customHeight="1">
      <c r="A51" s="136" t="s">
        <v>123</v>
      </c>
      <c r="B51" s="27">
        <v>902</v>
      </c>
      <c r="C51" s="8" t="s">
        <v>12</v>
      </c>
      <c r="D51" s="8" t="s">
        <v>145</v>
      </c>
      <c r="E51" s="3" t="s">
        <v>7</v>
      </c>
      <c r="F51" s="3"/>
      <c r="G51" s="169">
        <v>258.5</v>
      </c>
      <c r="H51" s="6">
        <f t="shared" si="15"/>
        <v>258.5</v>
      </c>
      <c r="I51" s="6"/>
      <c r="J51" s="6"/>
      <c r="K51" s="252">
        <f t="shared" si="1"/>
        <v>258.5</v>
      </c>
      <c r="L51" s="6"/>
      <c r="M51" s="6"/>
      <c r="N51" s="6">
        <f t="shared" si="2"/>
        <v>258.5</v>
      </c>
      <c r="O51" s="6"/>
      <c r="P51" s="6"/>
      <c r="Q51" s="6">
        <f t="shared" si="3"/>
        <v>258.5</v>
      </c>
      <c r="R51" s="6"/>
      <c r="S51" s="6"/>
      <c r="T51" s="252">
        <f t="shared" si="4"/>
        <v>258.5</v>
      </c>
      <c r="U51" s="294"/>
      <c r="V51" s="6"/>
      <c r="W51" s="6">
        <f t="shared" si="5"/>
        <v>258.5</v>
      </c>
      <c r="X51" s="6"/>
      <c r="Y51" s="6"/>
      <c r="Z51" s="6">
        <f t="shared" si="6"/>
        <v>258.5</v>
      </c>
      <c r="AA51" s="6">
        <v>-19.5</v>
      </c>
      <c r="AB51" s="6"/>
      <c r="AC51" s="6">
        <f t="shared" si="7"/>
        <v>239</v>
      </c>
      <c r="AD51" s="6">
        <f>1.6+0.1</f>
        <v>1.7000000000000002</v>
      </c>
      <c r="AE51" s="6"/>
      <c r="AF51" s="6">
        <f t="shared" si="23"/>
        <v>240.7</v>
      </c>
      <c r="AG51" s="6"/>
      <c r="AH51" s="6"/>
      <c r="AI51" s="6"/>
      <c r="AJ51" s="6"/>
      <c r="AK51" s="6"/>
      <c r="AL51" s="6"/>
      <c r="AM51" s="169">
        <v>240.7</v>
      </c>
      <c r="AN51" s="252">
        <f t="shared" si="10"/>
        <v>100</v>
      </c>
    </row>
    <row r="52" spans="1:40" ht="21" customHeight="1">
      <c r="A52" s="36" t="s">
        <v>8</v>
      </c>
      <c r="B52" s="27">
        <v>902</v>
      </c>
      <c r="C52" s="8" t="s">
        <v>12</v>
      </c>
      <c r="D52" s="8" t="s">
        <v>145</v>
      </c>
      <c r="E52" s="3" t="s">
        <v>9</v>
      </c>
      <c r="F52" s="3"/>
      <c r="G52" s="169">
        <v>26.9</v>
      </c>
      <c r="H52" s="6">
        <f t="shared" si="15"/>
        <v>26.9</v>
      </c>
      <c r="I52" s="34"/>
      <c r="J52" s="34"/>
      <c r="K52" s="252">
        <f t="shared" si="1"/>
        <v>26.9</v>
      </c>
      <c r="L52" s="34"/>
      <c r="M52" s="34"/>
      <c r="N52" s="6">
        <f t="shared" si="2"/>
        <v>26.9</v>
      </c>
      <c r="O52" s="34"/>
      <c r="P52" s="34"/>
      <c r="Q52" s="6">
        <f t="shared" si="3"/>
        <v>26.9</v>
      </c>
      <c r="R52" s="34"/>
      <c r="S52" s="34"/>
      <c r="T52" s="252">
        <f t="shared" si="4"/>
        <v>26.9</v>
      </c>
      <c r="U52" s="34">
        <v>1.4</v>
      </c>
      <c r="V52" s="34"/>
      <c r="W52" s="6">
        <f t="shared" si="5"/>
        <v>28.299999999999997</v>
      </c>
      <c r="X52" s="34"/>
      <c r="Y52" s="34"/>
      <c r="Z52" s="6">
        <f t="shared" si="6"/>
        <v>28.299999999999997</v>
      </c>
      <c r="AA52" s="34">
        <v>19.5</v>
      </c>
      <c r="AB52" s="34"/>
      <c r="AC52" s="6">
        <f t="shared" si="7"/>
        <v>47.8</v>
      </c>
      <c r="AD52" s="34">
        <f>-1.6-0.1</f>
        <v>-1.7000000000000002</v>
      </c>
      <c r="AE52" s="34"/>
      <c r="AF52" s="6">
        <f t="shared" si="23"/>
        <v>46.099999999999994</v>
      </c>
      <c r="AG52" s="34"/>
      <c r="AH52" s="34"/>
      <c r="AI52" s="6">
        <f t="shared" si="8"/>
        <v>46.099999999999994</v>
      </c>
      <c r="AJ52" s="34"/>
      <c r="AK52" s="34"/>
      <c r="AL52" s="6">
        <f t="shared" si="9"/>
        <v>46.099999999999994</v>
      </c>
      <c r="AM52" s="169">
        <v>46.1</v>
      </c>
      <c r="AN52" s="252">
        <f t="shared" si="10"/>
        <v>100.00000000000003</v>
      </c>
    </row>
    <row r="53" spans="1:40" ht="46.5" customHeight="1">
      <c r="A53" s="224" t="s">
        <v>358</v>
      </c>
      <c r="B53" s="27">
        <v>902</v>
      </c>
      <c r="C53" s="8" t="s">
        <v>12</v>
      </c>
      <c r="D53" s="8" t="s">
        <v>456</v>
      </c>
      <c r="E53" s="3"/>
      <c r="F53" s="202"/>
      <c r="G53" s="161">
        <f>G54</f>
        <v>82.4</v>
      </c>
      <c r="H53" s="6">
        <f>H54+H55</f>
        <v>82.4</v>
      </c>
      <c r="I53" s="34">
        <f>I54+I55</f>
        <v>0</v>
      </c>
      <c r="J53" s="34"/>
      <c r="K53" s="252">
        <f t="shared" si="1"/>
        <v>82.4</v>
      </c>
      <c r="L53" s="34"/>
      <c r="M53" s="34"/>
      <c r="N53" s="6">
        <f t="shared" si="2"/>
        <v>82.4</v>
      </c>
      <c r="O53" s="34"/>
      <c r="P53" s="34"/>
      <c r="Q53" s="6">
        <f t="shared" si="3"/>
        <v>82.4</v>
      </c>
      <c r="R53" s="34"/>
      <c r="S53" s="34"/>
      <c r="T53" s="252">
        <f t="shared" si="4"/>
        <v>82.4</v>
      </c>
      <c r="U53" s="34"/>
      <c r="V53" s="34"/>
      <c r="W53" s="6">
        <f t="shared" si="5"/>
        <v>82.4</v>
      </c>
      <c r="X53" s="34"/>
      <c r="Y53" s="34"/>
      <c r="Z53" s="6">
        <f t="shared" si="6"/>
        <v>82.4</v>
      </c>
      <c r="AA53" s="34"/>
      <c r="AB53" s="34"/>
      <c r="AC53" s="6">
        <f t="shared" si="7"/>
        <v>82.4</v>
      </c>
      <c r="AD53" s="34"/>
      <c r="AE53" s="34"/>
      <c r="AF53" s="6">
        <f t="shared" si="23"/>
        <v>82.4</v>
      </c>
      <c r="AG53" s="34"/>
      <c r="AH53" s="34"/>
      <c r="AI53" s="6"/>
      <c r="AJ53" s="34"/>
      <c r="AK53" s="34"/>
      <c r="AL53" s="6"/>
      <c r="AM53" s="203">
        <f>AM54+AM55</f>
        <v>82.4</v>
      </c>
      <c r="AN53" s="252">
        <f t="shared" si="10"/>
        <v>100</v>
      </c>
    </row>
    <row r="54" spans="1:40" ht="39" customHeight="1">
      <c r="A54" s="136" t="s">
        <v>123</v>
      </c>
      <c r="B54" s="27">
        <v>902</v>
      </c>
      <c r="C54" s="8" t="s">
        <v>12</v>
      </c>
      <c r="D54" s="8" t="s">
        <v>456</v>
      </c>
      <c r="E54" s="3" t="s">
        <v>7</v>
      </c>
      <c r="F54" s="3"/>
      <c r="G54" s="169">
        <v>82.4</v>
      </c>
      <c r="H54" s="6">
        <v>82.4</v>
      </c>
      <c r="I54" s="34">
        <v>-7.5</v>
      </c>
      <c r="J54" s="34"/>
      <c r="K54" s="252">
        <f t="shared" si="1"/>
        <v>74.900000000000006</v>
      </c>
      <c r="L54" s="34"/>
      <c r="M54" s="34"/>
      <c r="N54" s="6">
        <f t="shared" si="2"/>
        <v>74.900000000000006</v>
      </c>
      <c r="O54" s="34"/>
      <c r="P54" s="34"/>
      <c r="Q54" s="6">
        <f t="shared" si="3"/>
        <v>74.900000000000006</v>
      </c>
      <c r="R54" s="34"/>
      <c r="S54" s="34"/>
      <c r="T54" s="252">
        <f t="shared" si="4"/>
        <v>74.900000000000006</v>
      </c>
      <c r="U54" s="34"/>
      <c r="V54" s="34"/>
      <c r="W54" s="6">
        <f t="shared" si="5"/>
        <v>74.900000000000006</v>
      </c>
      <c r="X54" s="34"/>
      <c r="Y54" s="34"/>
      <c r="Z54" s="6">
        <f t="shared" si="6"/>
        <v>74.900000000000006</v>
      </c>
      <c r="AA54" s="34"/>
      <c r="AB54" s="34"/>
      <c r="AC54" s="6">
        <f t="shared" si="7"/>
        <v>74.900000000000006</v>
      </c>
      <c r="AD54" s="34"/>
      <c r="AE54" s="34"/>
      <c r="AF54" s="6">
        <f t="shared" si="23"/>
        <v>74.900000000000006</v>
      </c>
      <c r="AG54" s="34"/>
      <c r="AH54" s="34"/>
      <c r="AI54" s="6"/>
      <c r="AJ54" s="34"/>
      <c r="AK54" s="34"/>
      <c r="AL54" s="6"/>
      <c r="AM54" s="34">
        <v>74.900000000000006</v>
      </c>
      <c r="AN54" s="252">
        <f t="shared" si="10"/>
        <v>100</v>
      </c>
    </row>
    <row r="55" spans="1:40" ht="39" customHeight="1">
      <c r="A55" s="136" t="s">
        <v>123</v>
      </c>
      <c r="B55" s="27">
        <v>902</v>
      </c>
      <c r="C55" s="8" t="s">
        <v>12</v>
      </c>
      <c r="D55" s="8" t="s">
        <v>456</v>
      </c>
      <c r="E55" s="3" t="s">
        <v>9</v>
      </c>
      <c r="F55" s="3"/>
      <c r="G55" s="169"/>
      <c r="H55" s="6"/>
      <c r="I55" s="34">
        <v>7.5</v>
      </c>
      <c r="J55" s="34"/>
      <c r="K55" s="252">
        <f t="shared" si="1"/>
        <v>7.5</v>
      </c>
      <c r="L55" s="34"/>
      <c r="M55" s="34"/>
      <c r="N55" s="6">
        <f t="shared" si="2"/>
        <v>7.5</v>
      </c>
      <c r="O55" s="34"/>
      <c r="P55" s="34"/>
      <c r="Q55" s="6">
        <f t="shared" si="3"/>
        <v>7.5</v>
      </c>
      <c r="R55" s="34"/>
      <c r="S55" s="34"/>
      <c r="T55" s="252">
        <f t="shared" si="4"/>
        <v>7.5</v>
      </c>
      <c r="U55" s="34"/>
      <c r="V55" s="34"/>
      <c r="W55" s="6">
        <f t="shared" si="5"/>
        <v>7.5</v>
      </c>
      <c r="X55" s="34"/>
      <c r="Y55" s="34"/>
      <c r="Z55" s="6">
        <f t="shared" si="6"/>
        <v>7.5</v>
      </c>
      <c r="AA55" s="34"/>
      <c r="AB55" s="34"/>
      <c r="AC55" s="6">
        <f t="shared" si="7"/>
        <v>7.5</v>
      </c>
      <c r="AD55" s="34"/>
      <c r="AE55" s="34"/>
      <c r="AF55" s="6">
        <f t="shared" si="23"/>
        <v>7.5</v>
      </c>
      <c r="AG55" s="34"/>
      <c r="AH55" s="34"/>
      <c r="AI55" s="6"/>
      <c r="AJ55" s="34"/>
      <c r="AK55" s="34"/>
      <c r="AL55" s="6"/>
      <c r="AM55" s="34">
        <v>7.5</v>
      </c>
      <c r="AN55" s="252">
        <f t="shared" si="10"/>
        <v>100</v>
      </c>
    </row>
    <row r="56" spans="1:40" ht="33.75" hidden="1" customHeight="1">
      <c r="A56" s="1" t="s">
        <v>121</v>
      </c>
      <c r="B56" s="27">
        <v>902</v>
      </c>
      <c r="C56" s="8" t="s">
        <v>12</v>
      </c>
      <c r="D56" s="8" t="s">
        <v>193</v>
      </c>
      <c r="E56" s="3"/>
      <c r="F56" s="156">
        <f>F57</f>
        <v>0</v>
      </c>
      <c r="G56" s="161">
        <f>G57</f>
        <v>0</v>
      </c>
      <c r="H56" s="6">
        <f t="shared" si="15"/>
        <v>0</v>
      </c>
      <c r="I56" s="6">
        <f t="shared" ref="I56:AM56" si="26">I57</f>
        <v>0</v>
      </c>
      <c r="J56" s="6"/>
      <c r="K56" s="252">
        <f t="shared" si="1"/>
        <v>0</v>
      </c>
      <c r="L56" s="6">
        <f t="shared" si="26"/>
        <v>0</v>
      </c>
      <c r="M56" s="6">
        <f t="shared" si="26"/>
        <v>0</v>
      </c>
      <c r="N56" s="6">
        <f t="shared" si="2"/>
        <v>0</v>
      </c>
      <c r="O56" s="6">
        <f t="shared" si="26"/>
        <v>0</v>
      </c>
      <c r="P56" s="6">
        <f t="shared" si="26"/>
        <v>-2.5</v>
      </c>
      <c r="Q56" s="6">
        <f t="shared" si="26"/>
        <v>-2.5</v>
      </c>
      <c r="R56" s="6">
        <f t="shared" si="26"/>
        <v>0</v>
      </c>
      <c r="S56" s="6">
        <f t="shared" si="26"/>
        <v>0</v>
      </c>
      <c r="T56" s="252">
        <f t="shared" si="4"/>
        <v>-2.5</v>
      </c>
      <c r="U56" s="6">
        <f t="shared" si="26"/>
        <v>0</v>
      </c>
      <c r="V56" s="6">
        <f t="shared" si="26"/>
        <v>2.5</v>
      </c>
      <c r="W56" s="6">
        <f t="shared" si="5"/>
        <v>0</v>
      </c>
      <c r="X56" s="6">
        <f t="shared" si="26"/>
        <v>0</v>
      </c>
      <c r="Y56" s="6">
        <f t="shared" si="26"/>
        <v>0</v>
      </c>
      <c r="Z56" s="6">
        <f t="shared" si="6"/>
        <v>0</v>
      </c>
      <c r="AA56" s="6">
        <f t="shared" si="26"/>
        <v>0</v>
      </c>
      <c r="AB56" s="6">
        <f t="shared" si="26"/>
        <v>0</v>
      </c>
      <c r="AC56" s="6">
        <f t="shared" si="7"/>
        <v>0</v>
      </c>
      <c r="AD56" s="6">
        <f t="shared" si="26"/>
        <v>0</v>
      </c>
      <c r="AE56" s="6">
        <f t="shared" si="26"/>
        <v>0</v>
      </c>
      <c r="AF56" s="6">
        <f t="shared" si="26"/>
        <v>0</v>
      </c>
      <c r="AG56" s="6">
        <f t="shared" si="26"/>
        <v>0</v>
      </c>
      <c r="AH56" s="6">
        <f t="shared" si="26"/>
        <v>0</v>
      </c>
      <c r="AI56" s="6">
        <f t="shared" si="8"/>
        <v>0</v>
      </c>
      <c r="AJ56" s="6">
        <f t="shared" si="26"/>
        <v>0</v>
      </c>
      <c r="AK56" s="6">
        <f t="shared" si="26"/>
        <v>0</v>
      </c>
      <c r="AL56" s="6">
        <f t="shared" si="9"/>
        <v>0</v>
      </c>
      <c r="AM56" s="158">
        <f t="shared" si="26"/>
        <v>0</v>
      </c>
      <c r="AN56" s="252" t="e">
        <f t="shared" si="10"/>
        <v>#DIV/0!</v>
      </c>
    </row>
    <row r="57" spans="1:40" ht="21" hidden="1" customHeight="1">
      <c r="A57" s="1" t="s">
        <v>17</v>
      </c>
      <c r="B57" s="27">
        <v>902</v>
      </c>
      <c r="C57" s="8" t="s">
        <v>12</v>
      </c>
      <c r="D57" s="8" t="s">
        <v>193</v>
      </c>
      <c r="E57" s="3" t="s">
        <v>18</v>
      </c>
      <c r="F57" s="3"/>
      <c r="G57" s="169"/>
      <c r="H57" s="6">
        <f t="shared" si="15"/>
        <v>0</v>
      </c>
      <c r="I57" s="34"/>
      <c r="J57" s="34"/>
      <c r="K57" s="252">
        <f t="shared" si="1"/>
        <v>0</v>
      </c>
      <c r="L57" s="34"/>
      <c r="M57" s="34"/>
      <c r="N57" s="6">
        <f t="shared" si="2"/>
        <v>0</v>
      </c>
      <c r="O57" s="34"/>
      <c r="P57" s="34">
        <v>-2.5</v>
      </c>
      <c r="Q57" s="6">
        <f t="shared" si="3"/>
        <v>-2.5</v>
      </c>
      <c r="R57" s="34"/>
      <c r="S57" s="34"/>
      <c r="T57" s="252">
        <f t="shared" si="4"/>
        <v>-2.5</v>
      </c>
      <c r="U57" s="34"/>
      <c r="V57" s="34">
        <v>2.5</v>
      </c>
      <c r="W57" s="6">
        <f t="shared" si="5"/>
        <v>0</v>
      </c>
      <c r="X57" s="34"/>
      <c r="Y57" s="34"/>
      <c r="Z57" s="6">
        <f t="shared" si="6"/>
        <v>0</v>
      </c>
      <c r="AA57" s="34"/>
      <c r="AB57" s="34"/>
      <c r="AC57" s="6">
        <f t="shared" si="7"/>
        <v>0</v>
      </c>
      <c r="AD57" s="34"/>
      <c r="AE57" s="34"/>
      <c r="AF57" s="6">
        <f t="shared" si="23"/>
        <v>0</v>
      </c>
      <c r="AG57" s="34"/>
      <c r="AH57" s="34"/>
      <c r="AI57" s="6">
        <f t="shared" si="8"/>
        <v>0</v>
      </c>
      <c r="AJ57" s="34"/>
      <c r="AK57" s="34"/>
      <c r="AL57" s="6">
        <f t="shared" si="9"/>
        <v>0</v>
      </c>
      <c r="AM57" s="34"/>
      <c r="AN57" s="252" t="e">
        <f t="shared" si="10"/>
        <v>#DIV/0!</v>
      </c>
    </row>
    <row r="58" spans="1:40" ht="21" customHeight="1">
      <c r="A58" s="1" t="s">
        <v>524</v>
      </c>
      <c r="B58" s="27" t="s">
        <v>29</v>
      </c>
      <c r="C58" s="8" t="s">
        <v>12</v>
      </c>
      <c r="D58" s="38" t="s">
        <v>525</v>
      </c>
      <c r="E58" s="3"/>
      <c r="F58" s="3"/>
      <c r="G58" s="169"/>
      <c r="H58" s="6"/>
      <c r="I58" s="34"/>
      <c r="J58" s="34"/>
      <c r="K58" s="252"/>
      <c r="L58" s="34"/>
      <c r="M58" s="34"/>
      <c r="N58" s="6"/>
      <c r="O58" s="34"/>
      <c r="P58" s="34"/>
      <c r="Q58" s="6"/>
      <c r="R58" s="34"/>
      <c r="S58" s="34"/>
      <c r="T58" s="252">
        <f t="shared" si="4"/>
        <v>0</v>
      </c>
      <c r="U58" s="34">
        <f>U59</f>
        <v>143.1</v>
      </c>
      <c r="V58" s="34"/>
      <c r="W58" s="6">
        <f t="shared" si="5"/>
        <v>143.1</v>
      </c>
      <c r="X58" s="34"/>
      <c r="Y58" s="34"/>
      <c r="Z58" s="6">
        <f t="shared" si="6"/>
        <v>143.1</v>
      </c>
      <c r="AA58" s="34"/>
      <c r="AB58" s="34"/>
      <c r="AC58" s="6">
        <f t="shared" si="7"/>
        <v>143.1</v>
      </c>
      <c r="AD58" s="34"/>
      <c r="AE58" s="34"/>
      <c r="AF58" s="6">
        <f t="shared" si="23"/>
        <v>143.1</v>
      </c>
      <c r="AG58" s="34"/>
      <c r="AH58" s="34"/>
      <c r="AI58" s="6"/>
      <c r="AJ58" s="34"/>
      <c r="AK58" s="34"/>
      <c r="AL58" s="6"/>
      <c r="AM58" s="34">
        <f>AM59</f>
        <v>143.1</v>
      </c>
      <c r="AN58" s="252">
        <f t="shared" si="10"/>
        <v>100</v>
      </c>
    </row>
    <row r="59" spans="1:40" ht="21" customHeight="1">
      <c r="A59" s="1" t="s">
        <v>6</v>
      </c>
      <c r="B59" s="27" t="s">
        <v>29</v>
      </c>
      <c r="C59" s="8" t="s">
        <v>12</v>
      </c>
      <c r="D59" s="38" t="s">
        <v>525</v>
      </c>
      <c r="E59" s="3" t="s">
        <v>7</v>
      </c>
      <c r="F59" s="3"/>
      <c r="G59" s="169"/>
      <c r="H59" s="6"/>
      <c r="I59" s="34"/>
      <c r="J59" s="34"/>
      <c r="K59" s="252"/>
      <c r="L59" s="34"/>
      <c r="M59" s="34"/>
      <c r="N59" s="6"/>
      <c r="O59" s="34"/>
      <c r="P59" s="34"/>
      <c r="Q59" s="6"/>
      <c r="R59" s="34"/>
      <c r="S59" s="34"/>
      <c r="T59" s="252">
        <f t="shared" si="4"/>
        <v>0</v>
      </c>
      <c r="U59" s="34">
        <v>143.1</v>
      </c>
      <c r="V59" s="34"/>
      <c r="W59" s="6">
        <f t="shared" si="5"/>
        <v>143.1</v>
      </c>
      <c r="X59" s="34"/>
      <c r="Y59" s="34"/>
      <c r="Z59" s="6">
        <f t="shared" si="6"/>
        <v>143.1</v>
      </c>
      <c r="AA59" s="34"/>
      <c r="AB59" s="34"/>
      <c r="AC59" s="6">
        <f t="shared" si="7"/>
        <v>143.1</v>
      </c>
      <c r="AD59" s="34"/>
      <c r="AE59" s="34"/>
      <c r="AF59" s="6">
        <f t="shared" si="23"/>
        <v>143.1</v>
      </c>
      <c r="AG59" s="34"/>
      <c r="AH59" s="34"/>
      <c r="AI59" s="6"/>
      <c r="AJ59" s="34"/>
      <c r="AK59" s="34"/>
      <c r="AL59" s="6"/>
      <c r="AM59" s="34">
        <v>143.1</v>
      </c>
      <c r="AN59" s="252">
        <f t="shared" si="10"/>
        <v>100</v>
      </c>
    </row>
    <row r="60" spans="1:40" ht="33.75" customHeight="1">
      <c r="A60" s="1" t="s">
        <v>133</v>
      </c>
      <c r="B60" s="27">
        <v>902</v>
      </c>
      <c r="C60" s="8" t="s">
        <v>103</v>
      </c>
      <c r="D60" s="38"/>
      <c r="E60" s="8"/>
      <c r="F60" s="8"/>
      <c r="G60" s="138">
        <f>G61</f>
        <v>6.8</v>
      </c>
      <c r="H60" s="6">
        <f t="shared" si="15"/>
        <v>6.8</v>
      </c>
      <c r="I60" s="6">
        <f t="shared" ref="I60:AM60" si="27">I61</f>
        <v>0</v>
      </c>
      <c r="J60" s="6"/>
      <c r="K60" s="252">
        <f t="shared" si="1"/>
        <v>6.8</v>
      </c>
      <c r="L60" s="6">
        <f t="shared" si="27"/>
        <v>0</v>
      </c>
      <c r="M60" s="6">
        <f t="shared" si="27"/>
        <v>0</v>
      </c>
      <c r="N60" s="6">
        <f t="shared" si="2"/>
        <v>6.8</v>
      </c>
      <c r="O60" s="6">
        <f t="shared" si="27"/>
        <v>0</v>
      </c>
      <c r="P60" s="6">
        <f t="shared" si="27"/>
        <v>0</v>
      </c>
      <c r="Q60" s="6">
        <f t="shared" si="27"/>
        <v>6.8</v>
      </c>
      <c r="R60" s="6">
        <f t="shared" si="27"/>
        <v>0</v>
      </c>
      <c r="S60" s="6">
        <f t="shared" si="27"/>
        <v>0</v>
      </c>
      <c r="T60" s="252">
        <f t="shared" si="4"/>
        <v>6.8</v>
      </c>
      <c r="U60" s="6">
        <f t="shared" si="27"/>
        <v>0</v>
      </c>
      <c r="V60" s="6">
        <f t="shared" si="27"/>
        <v>0</v>
      </c>
      <c r="W60" s="6">
        <f t="shared" si="5"/>
        <v>6.8</v>
      </c>
      <c r="X60" s="6">
        <f t="shared" si="27"/>
        <v>0</v>
      </c>
      <c r="Y60" s="6">
        <f t="shared" si="27"/>
        <v>0</v>
      </c>
      <c r="Z60" s="6">
        <f t="shared" si="6"/>
        <v>6.8</v>
      </c>
      <c r="AA60" s="6">
        <f t="shared" si="27"/>
        <v>0</v>
      </c>
      <c r="AB60" s="6">
        <f t="shared" si="27"/>
        <v>0</v>
      </c>
      <c r="AC60" s="6">
        <f t="shared" si="7"/>
        <v>6.8</v>
      </c>
      <c r="AD60" s="6">
        <f t="shared" si="27"/>
        <v>0</v>
      </c>
      <c r="AE60" s="6">
        <f t="shared" si="27"/>
        <v>0</v>
      </c>
      <c r="AF60" s="6">
        <f t="shared" si="23"/>
        <v>6.8</v>
      </c>
      <c r="AG60" s="6">
        <f t="shared" si="27"/>
        <v>0</v>
      </c>
      <c r="AH60" s="6">
        <f t="shared" si="27"/>
        <v>0</v>
      </c>
      <c r="AI60" s="6">
        <f t="shared" si="8"/>
        <v>6.8</v>
      </c>
      <c r="AJ60" s="6">
        <f t="shared" si="27"/>
        <v>0</v>
      </c>
      <c r="AK60" s="6">
        <f t="shared" si="27"/>
        <v>0</v>
      </c>
      <c r="AL60" s="6">
        <f t="shared" si="9"/>
        <v>6.8</v>
      </c>
      <c r="AM60" s="6">
        <f t="shared" si="27"/>
        <v>0</v>
      </c>
      <c r="AN60" s="252">
        <f t="shared" si="10"/>
        <v>0</v>
      </c>
    </row>
    <row r="61" spans="1:40" ht="33.75" hidden="1" customHeight="1">
      <c r="A61" s="1" t="s">
        <v>121</v>
      </c>
      <c r="B61" s="27">
        <v>902</v>
      </c>
      <c r="C61" s="8" t="s">
        <v>103</v>
      </c>
      <c r="D61" s="38" t="s">
        <v>194</v>
      </c>
      <c r="E61" s="8"/>
      <c r="F61" s="8"/>
      <c r="G61" s="138">
        <f>G62</f>
        <v>6.8</v>
      </c>
      <c r="H61" s="6">
        <f t="shared" si="15"/>
        <v>6.8</v>
      </c>
      <c r="I61" s="6">
        <f t="shared" ref="I61:AM61" si="28">I62</f>
        <v>0</v>
      </c>
      <c r="J61" s="6"/>
      <c r="K61" s="252">
        <f t="shared" si="1"/>
        <v>6.8</v>
      </c>
      <c r="L61" s="6">
        <f t="shared" si="28"/>
        <v>0</v>
      </c>
      <c r="M61" s="6">
        <f t="shared" si="28"/>
        <v>0</v>
      </c>
      <c r="N61" s="6">
        <f t="shared" si="2"/>
        <v>6.8</v>
      </c>
      <c r="O61" s="6">
        <f t="shared" si="28"/>
        <v>0</v>
      </c>
      <c r="P61" s="6">
        <f t="shared" si="28"/>
        <v>0</v>
      </c>
      <c r="Q61" s="6">
        <f t="shared" si="28"/>
        <v>6.8</v>
      </c>
      <c r="R61" s="6">
        <f t="shared" si="28"/>
        <v>0</v>
      </c>
      <c r="S61" s="6">
        <f t="shared" si="28"/>
        <v>0</v>
      </c>
      <c r="T61" s="252">
        <f t="shared" si="4"/>
        <v>6.8</v>
      </c>
      <c r="U61" s="6">
        <f t="shared" si="28"/>
        <v>0</v>
      </c>
      <c r="V61" s="6">
        <f t="shared" si="28"/>
        <v>0</v>
      </c>
      <c r="W61" s="6">
        <f t="shared" si="5"/>
        <v>6.8</v>
      </c>
      <c r="X61" s="6">
        <f t="shared" si="28"/>
        <v>0</v>
      </c>
      <c r="Y61" s="6">
        <f t="shared" si="28"/>
        <v>0</v>
      </c>
      <c r="Z61" s="6">
        <f t="shared" si="6"/>
        <v>6.8</v>
      </c>
      <c r="AA61" s="6">
        <f t="shared" si="28"/>
        <v>0</v>
      </c>
      <c r="AB61" s="6">
        <f t="shared" si="28"/>
        <v>0</v>
      </c>
      <c r="AC61" s="6">
        <f t="shared" si="7"/>
        <v>6.8</v>
      </c>
      <c r="AD61" s="6">
        <f t="shared" si="28"/>
        <v>0</v>
      </c>
      <c r="AE61" s="6">
        <f t="shared" si="28"/>
        <v>0</v>
      </c>
      <c r="AF61" s="6">
        <f t="shared" si="23"/>
        <v>6.8</v>
      </c>
      <c r="AG61" s="6">
        <f t="shared" si="28"/>
        <v>0</v>
      </c>
      <c r="AH61" s="6">
        <f t="shared" si="28"/>
        <v>0</v>
      </c>
      <c r="AI61" s="6">
        <f t="shared" si="8"/>
        <v>6.8</v>
      </c>
      <c r="AJ61" s="6">
        <f t="shared" si="28"/>
        <v>0</v>
      </c>
      <c r="AK61" s="6">
        <f t="shared" si="28"/>
        <v>0</v>
      </c>
      <c r="AL61" s="6">
        <f t="shared" si="9"/>
        <v>6.8</v>
      </c>
      <c r="AM61" s="6">
        <f t="shared" si="28"/>
        <v>0</v>
      </c>
      <c r="AN61" s="252">
        <f t="shared" si="10"/>
        <v>0</v>
      </c>
    </row>
    <row r="62" spans="1:40" ht="49.5" customHeight="1">
      <c r="A62" s="233" t="s">
        <v>134</v>
      </c>
      <c r="B62" s="27">
        <v>902</v>
      </c>
      <c r="C62" s="8" t="s">
        <v>103</v>
      </c>
      <c r="D62" s="38" t="s">
        <v>194</v>
      </c>
      <c r="E62" s="8"/>
      <c r="F62" s="8"/>
      <c r="G62" s="138">
        <f>G63</f>
        <v>6.8</v>
      </c>
      <c r="H62" s="6">
        <f t="shared" si="15"/>
        <v>6.8</v>
      </c>
      <c r="I62" s="6">
        <f t="shared" ref="I62:AM62" si="29">I63</f>
        <v>0</v>
      </c>
      <c r="J62" s="6"/>
      <c r="K62" s="252">
        <f t="shared" si="1"/>
        <v>6.8</v>
      </c>
      <c r="L62" s="6">
        <f t="shared" si="29"/>
        <v>0</v>
      </c>
      <c r="M62" s="6">
        <f t="shared" si="29"/>
        <v>0</v>
      </c>
      <c r="N62" s="6">
        <f t="shared" si="2"/>
        <v>6.8</v>
      </c>
      <c r="O62" s="6">
        <f t="shared" si="29"/>
        <v>0</v>
      </c>
      <c r="P62" s="6">
        <f t="shared" si="29"/>
        <v>0</v>
      </c>
      <c r="Q62" s="6">
        <f t="shared" si="29"/>
        <v>6.8</v>
      </c>
      <c r="R62" s="6">
        <f t="shared" si="29"/>
        <v>0</v>
      </c>
      <c r="S62" s="6">
        <f t="shared" si="29"/>
        <v>0</v>
      </c>
      <c r="T62" s="252">
        <f t="shared" si="4"/>
        <v>6.8</v>
      </c>
      <c r="U62" s="6">
        <f t="shared" si="29"/>
        <v>0</v>
      </c>
      <c r="V62" s="6">
        <f t="shared" si="29"/>
        <v>0</v>
      </c>
      <c r="W62" s="6">
        <f t="shared" si="5"/>
        <v>6.8</v>
      </c>
      <c r="X62" s="6">
        <f t="shared" si="29"/>
        <v>0</v>
      </c>
      <c r="Y62" s="6">
        <f t="shared" si="29"/>
        <v>0</v>
      </c>
      <c r="Z62" s="6">
        <f t="shared" si="6"/>
        <v>6.8</v>
      </c>
      <c r="AA62" s="6">
        <f t="shared" si="29"/>
        <v>0</v>
      </c>
      <c r="AB62" s="6">
        <f t="shared" si="29"/>
        <v>0</v>
      </c>
      <c r="AC62" s="6">
        <f t="shared" si="7"/>
        <v>6.8</v>
      </c>
      <c r="AD62" s="6">
        <f t="shared" si="29"/>
        <v>0</v>
      </c>
      <c r="AE62" s="6">
        <f t="shared" si="29"/>
        <v>0</v>
      </c>
      <c r="AF62" s="6">
        <f t="shared" si="23"/>
        <v>6.8</v>
      </c>
      <c r="AG62" s="6">
        <f t="shared" si="29"/>
        <v>0</v>
      </c>
      <c r="AH62" s="6">
        <f t="shared" si="29"/>
        <v>0</v>
      </c>
      <c r="AI62" s="6">
        <f t="shared" si="8"/>
        <v>6.8</v>
      </c>
      <c r="AJ62" s="6">
        <f t="shared" si="29"/>
        <v>0</v>
      </c>
      <c r="AK62" s="6">
        <f t="shared" si="29"/>
        <v>0</v>
      </c>
      <c r="AL62" s="6">
        <f t="shared" si="9"/>
        <v>6.8</v>
      </c>
      <c r="AM62" s="6">
        <f t="shared" si="29"/>
        <v>0</v>
      </c>
      <c r="AN62" s="252">
        <f t="shared" si="10"/>
        <v>0</v>
      </c>
    </row>
    <row r="63" spans="1:40" ht="33.75" customHeight="1">
      <c r="A63" s="7" t="s">
        <v>8</v>
      </c>
      <c r="B63" s="27">
        <v>902</v>
      </c>
      <c r="C63" s="8" t="s">
        <v>103</v>
      </c>
      <c r="D63" s="38" t="s">
        <v>194</v>
      </c>
      <c r="E63" s="8" t="s">
        <v>9</v>
      </c>
      <c r="F63" s="8"/>
      <c r="G63" s="138">
        <v>6.8</v>
      </c>
      <c r="H63" s="6">
        <f t="shared" si="15"/>
        <v>6.8</v>
      </c>
      <c r="I63" s="6"/>
      <c r="J63" s="6"/>
      <c r="K63" s="252">
        <f t="shared" si="1"/>
        <v>6.8</v>
      </c>
      <c r="L63" s="6"/>
      <c r="M63" s="6"/>
      <c r="N63" s="6">
        <f t="shared" si="2"/>
        <v>6.8</v>
      </c>
      <c r="O63" s="6"/>
      <c r="P63" s="6"/>
      <c r="Q63" s="6">
        <f t="shared" si="3"/>
        <v>6.8</v>
      </c>
      <c r="R63" s="6"/>
      <c r="S63" s="6"/>
      <c r="T63" s="252">
        <f t="shared" si="4"/>
        <v>6.8</v>
      </c>
      <c r="U63" s="6"/>
      <c r="V63" s="6"/>
      <c r="W63" s="6">
        <f t="shared" si="5"/>
        <v>6.8</v>
      </c>
      <c r="X63" s="6"/>
      <c r="Y63" s="6"/>
      <c r="Z63" s="6">
        <f t="shared" si="6"/>
        <v>6.8</v>
      </c>
      <c r="AA63" s="6"/>
      <c r="AB63" s="6"/>
      <c r="AC63" s="6">
        <f t="shared" si="7"/>
        <v>6.8</v>
      </c>
      <c r="AD63" s="6"/>
      <c r="AE63" s="6"/>
      <c r="AF63" s="6">
        <f t="shared" si="23"/>
        <v>6.8</v>
      </c>
      <c r="AG63" s="6"/>
      <c r="AH63" s="6"/>
      <c r="AI63" s="6">
        <f t="shared" si="8"/>
        <v>6.8</v>
      </c>
      <c r="AJ63" s="6"/>
      <c r="AK63" s="6"/>
      <c r="AL63" s="6">
        <f t="shared" si="9"/>
        <v>6.8</v>
      </c>
      <c r="AM63" s="6"/>
      <c r="AN63" s="252">
        <f t="shared" si="10"/>
        <v>0</v>
      </c>
    </row>
    <row r="64" spans="1:40" s="55" customFormat="1" ht="21" hidden="1" customHeight="1">
      <c r="A64" s="61" t="s">
        <v>19</v>
      </c>
      <c r="B64" s="70">
        <v>902</v>
      </c>
      <c r="C64" s="58" t="s">
        <v>20</v>
      </c>
      <c r="D64" s="58"/>
      <c r="E64" s="58"/>
      <c r="F64" s="155" t="str">
        <f t="shared" ref="F64:M65" si="30">F65</f>
        <v>100</v>
      </c>
      <c r="G64" s="163">
        <f t="shared" si="30"/>
        <v>0</v>
      </c>
      <c r="H64" s="28">
        <f t="shared" si="15"/>
        <v>100</v>
      </c>
      <c r="I64" s="28">
        <f t="shared" si="30"/>
        <v>0</v>
      </c>
      <c r="J64" s="28"/>
      <c r="K64" s="252">
        <f t="shared" si="1"/>
        <v>100</v>
      </c>
      <c r="L64" s="28">
        <f t="shared" si="30"/>
        <v>0</v>
      </c>
      <c r="M64" s="28">
        <f t="shared" si="30"/>
        <v>0</v>
      </c>
      <c r="N64" s="28">
        <f t="shared" si="2"/>
        <v>100</v>
      </c>
      <c r="O64" s="28">
        <f>O65</f>
        <v>0</v>
      </c>
      <c r="P64" s="28">
        <f>P65</f>
        <v>0</v>
      </c>
      <c r="Q64" s="28">
        <f t="shared" si="3"/>
        <v>100</v>
      </c>
      <c r="R64" s="28">
        <f>R65</f>
        <v>0</v>
      </c>
      <c r="S64" s="28">
        <f>S65</f>
        <v>0</v>
      </c>
      <c r="T64" s="252">
        <f t="shared" si="4"/>
        <v>100</v>
      </c>
      <c r="U64" s="28">
        <f>U65</f>
        <v>0</v>
      </c>
      <c r="V64" s="28">
        <f>V65</f>
        <v>0</v>
      </c>
      <c r="W64" s="28">
        <f t="shared" si="5"/>
        <v>100</v>
      </c>
      <c r="X64" s="28">
        <f>X65</f>
        <v>0</v>
      </c>
      <c r="Y64" s="28">
        <f>Y65</f>
        <v>0</v>
      </c>
      <c r="Z64" s="28">
        <f t="shared" si="6"/>
        <v>100</v>
      </c>
      <c r="AA64" s="28">
        <f>AA65</f>
        <v>0</v>
      </c>
      <c r="AB64" s="28">
        <f>AB65</f>
        <v>0</v>
      </c>
      <c r="AC64" s="28">
        <f t="shared" si="7"/>
        <v>100</v>
      </c>
      <c r="AD64" s="28">
        <f>AD65</f>
        <v>0</v>
      </c>
      <c r="AE64" s="28">
        <f>AE65</f>
        <v>-100</v>
      </c>
      <c r="AF64" s="6">
        <f t="shared" si="23"/>
        <v>0</v>
      </c>
      <c r="AG64" s="28">
        <f>AG65</f>
        <v>0</v>
      </c>
      <c r="AH64" s="28">
        <f>AH65</f>
        <v>0</v>
      </c>
      <c r="AI64" s="28">
        <f t="shared" si="8"/>
        <v>0</v>
      </c>
      <c r="AJ64" s="28">
        <f>AJ65</f>
        <v>0</v>
      </c>
      <c r="AK64" s="28">
        <f>AK65</f>
        <v>0</v>
      </c>
      <c r="AL64" s="28">
        <f t="shared" si="9"/>
        <v>0</v>
      </c>
      <c r="AM64" s="155">
        <f>AM65</f>
        <v>0</v>
      </c>
      <c r="AN64" s="252"/>
    </row>
    <row r="65" spans="1:40" ht="33.75" hidden="1" customHeight="1">
      <c r="A65" s="1" t="s">
        <v>121</v>
      </c>
      <c r="B65" s="27">
        <v>902</v>
      </c>
      <c r="C65" s="8" t="s">
        <v>20</v>
      </c>
      <c r="D65" s="8" t="s">
        <v>154</v>
      </c>
      <c r="E65" s="8"/>
      <c r="F65" s="156" t="str">
        <f t="shared" si="30"/>
        <v>100</v>
      </c>
      <c r="G65" s="161">
        <f t="shared" si="30"/>
        <v>0</v>
      </c>
      <c r="H65" s="6">
        <f t="shared" si="15"/>
        <v>100</v>
      </c>
      <c r="I65" s="6">
        <f t="shared" si="30"/>
        <v>0</v>
      </c>
      <c r="J65" s="6"/>
      <c r="K65" s="252">
        <f t="shared" si="1"/>
        <v>100</v>
      </c>
      <c r="L65" s="6">
        <f t="shared" si="30"/>
        <v>0</v>
      </c>
      <c r="M65" s="6">
        <f t="shared" si="30"/>
        <v>0</v>
      </c>
      <c r="N65" s="6">
        <f t="shared" si="2"/>
        <v>100</v>
      </c>
      <c r="O65" s="6">
        <f>O66</f>
        <v>0</v>
      </c>
      <c r="P65" s="6">
        <f>P66</f>
        <v>0</v>
      </c>
      <c r="Q65" s="6">
        <f t="shared" si="3"/>
        <v>100</v>
      </c>
      <c r="R65" s="6">
        <f>R66</f>
        <v>0</v>
      </c>
      <c r="S65" s="6">
        <f>S66</f>
        <v>0</v>
      </c>
      <c r="T65" s="252">
        <f t="shared" si="4"/>
        <v>100</v>
      </c>
      <c r="U65" s="6">
        <f>U66</f>
        <v>0</v>
      </c>
      <c r="V65" s="6">
        <f>V66</f>
        <v>0</v>
      </c>
      <c r="W65" s="6">
        <f t="shared" si="5"/>
        <v>100</v>
      </c>
      <c r="X65" s="6">
        <f>X66</f>
        <v>0</v>
      </c>
      <c r="Y65" s="6">
        <f>Y66</f>
        <v>0</v>
      </c>
      <c r="Z65" s="6">
        <f t="shared" si="6"/>
        <v>100</v>
      </c>
      <c r="AA65" s="6">
        <f>AA66</f>
        <v>0</v>
      </c>
      <c r="AB65" s="6">
        <f>AB66</f>
        <v>0</v>
      </c>
      <c r="AC65" s="6">
        <f t="shared" si="7"/>
        <v>100</v>
      </c>
      <c r="AD65" s="6">
        <f>AD66</f>
        <v>0</v>
      </c>
      <c r="AE65" s="6">
        <f>AE66</f>
        <v>-100</v>
      </c>
      <c r="AF65" s="6">
        <f t="shared" si="23"/>
        <v>0</v>
      </c>
      <c r="AG65" s="6">
        <f>AG66</f>
        <v>0</v>
      </c>
      <c r="AH65" s="6">
        <f>AH66</f>
        <v>0</v>
      </c>
      <c r="AI65" s="6">
        <f t="shared" si="8"/>
        <v>0</v>
      </c>
      <c r="AJ65" s="6">
        <f>AJ66</f>
        <v>0</v>
      </c>
      <c r="AK65" s="6">
        <f>AK66</f>
        <v>0</v>
      </c>
      <c r="AL65" s="6">
        <f t="shared" si="9"/>
        <v>0</v>
      </c>
      <c r="AM65" s="156">
        <f>AM66</f>
        <v>0</v>
      </c>
      <c r="AN65" s="252"/>
    </row>
    <row r="66" spans="1:40" ht="21" hidden="1" customHeight="1">
      <c r="A66" s="1" t="s">
        <v>17</v>
      </c>
      <c r="B66" s="27">
        <v>902</v>
      </c>
      <c r="C66" s="8" t="s">
        <v>20</v>
      </c>
      <c r="D66" s="8" t="s">
        <v>154</v>
      </c>
      <c r="E66" s="8" t="s">
        <v>18</v>
      </c>
      <c r="F66" s="8" t="s">
        <v>7</v>
      </c>
      <c r="G66" s="138"/>
      <c r="H66" s="6">
        <f t="shared" si="15"/>
        <v>100</v>
      </c>
      <c r="I66" s="6"/>
      <c r="J66" s="6"/>
      <c r="K66" s="252">
        <f t="shared" si="1"/>
        <v>100</v>
      </c>
      <c r="L66" s="6"/>
      <c r="M66" s="6"/>
      <c r="N66" s="6">
        <f t="shared" si="2"/>
        <v>100</v>
      </c>
      <c r="O66" s="6"/>
      <c r="P66" s="6"/>
      <c r="Q66" s="6">
        <f t="shared" si="3"/>
        <v>100</v>
      </c>
      <c r="R66" s="6"/>
      <c r="S66" s="6"/>
      <c r="T66" s="252">
        <f t="shared" si="4"/>
        <v>100</v>
      </c>
      <c r="U66" s="6"/>
      <c r="V66" s="6"/>
      <c r="W66" s="6">
        <f t="shared" si="5"/>
        <v>100</v>
      </c>
      <c r="X66" s="6"/>
      <c r="Y66" s="6"/>
      <c r="Z66" s="6">
        <f t="shared" si="6"/>
        <v>100</v>
      </c>
      <c r="AA66" s="6"/>
      <c r="AB66" s="6"/>
      <c r="AC66" s="6">
        <f t="shared" si="7"/>
        <v>100</v>
      </c>
      <c r="AD66" s="6"/>
      <c r="AE66" s="6">
        <v>-100</v>
      </c>
      <c r="AF66" s="6">
        <f t="shared" si="23"/>
        <v>0</v>
      </c>
      <c r="AG66" s="6"/>
      <c r="AH66" s="6"/>
      <c r="AI66" s="6">
        <f t="shared" si="8"/>
        <v>0</v>
      </c>
      <c r="AJ66" s="6"/>
      <c r="AK66" s="6"/>
      <c r="AL66" s="6">
        <f t="shared" si="9"/>
        <v>0</v>
      </c>
      <c r="AM66" s="6"/>
      <c r="AN66" s="252"/>
    </row>
    <row r="67" spans="1:40" s="55" customFormat="1" ht="21" customHeight="1">
      <c r="A67" s="61" t="s">
        <v>21</v>
      </c>
      <c r="B67" s="70">
        <v>902</v>
      </c>
      <c r="C67" s="58" t="s">
        <v>22</v>
      </c>
      <c r="D67" s="58"/>
      <c r="E67" s="58"/>
      <c r="F67" s="155">
        <f>F68+F70+F72+F74+F80</f>
        <v>6113.4</v>
      </c>
      <c r="G67" s="163">
        <f>G68+G90</f>
        <v>1319.9</v>
      </c>
      <c r="H67" s="28">
        <f t="shared" si="15"/>
        <v>7433.2999999999993</v>
      </c>
      <c r="I67" s="28">
        <f>I70+I72+I74+I80+I68</f>
        <v>0</v>
      </c>
      <c r="J67" s="28"/>
      <c r="K67" s="252">
        <f t="shared" si="1"/>
        <v>7433.2999999999993</v>
      </c>
      <c r="L67" s="28">
        <f>L70+L72+L74+L80+L68</f>
        <v>0</v>
      </c>
      <c r="M67" s="28">
        <f>M70+M72+M74+M80+M68</f>
        <v>186.7</v>
      </c>
      <c r="N67" s="28">
        <f t="shared" si="2"/>
        <v>7619.9999999999991</v>
      </c>
      <c r="O67" s="28">
        <f>O70+O72+O74+O80+O68</f>
        <v>0</v>
      </c>
      <c r="P67" s="28">
        <f>P70+P72+P74+P80+P68</f>
        <v>863.1</v>
      </c>
      <c r="Q67" s="28">
        <f t="shared" si="3"/>
        <v>8483.0999999999985</v>
      </c>
      <c r="R67" s="28">
        <f>R70+R72+R74+R80+R68</f>
        <v>0</v>
      </c>
      <c r="S67" s="28">
        <f>S70+S72+S74+S80+S68</f>
        <v>0</v>
      </c>
      <c r="T67" s="252">
        <f t="shared" si="4"/>
        <v>8483.0999999999985</v>
      </c>
      <c r="U67" s="28">
        <f>U70+U72+U74+U80+U68</f>
        <v>37.799999999999997</v>
      </c>
      <c r="V67" s="28">
        <f>V70+V72+V74+V80+V68</f>
        <v>235.9</v>
      </c>
      <c r="W67" s="28">
        <f t="shared" si="5"/>
        <v>8756.7999999999975</v>
      </c>
      <c r="X67" s="28">
        <f>X70+X72+X74+X80+X68</f>
        <v>0</v>
      </c>
      <c r="Y67" s="28">
        <f>Y70+Y72+Y74+Y80+Y68</f>
        <v>0</v>
      </c>
      <c r="Z67" s="28">
        <f t="shared" si="6"/>
        <v>8756.7999999999975</v>
      </c>
      <c r="AA67" s="28">
        <f>AA70+AA72+AA74+AA80+AA68</f>
        <v>0</v>
      </c>
      <c r="AB67" s="28">
        <f>AB70+AB72+AB74+AB80+AB68</f>
        <v>0</v>
      </c>
      <c r="AC67" s="28">
        <f t="shared" si="7"/>
        <v>8756.7999999999975</v>
      </c>
      <c r="AD67" s="28"/>
      <c r="AE67" s="28">
        <f>AE70+AE72+AE74+AE80+AE68+AE87</f>
        <v>-872.69999999999993</v>
      </c>
      <c r="AF67" s="6">
        <f t="shared" si="23"/>
        <v>7884.0999999999976</v>
      </c>
      <c r="AG67" s="28"/>
      <c r="AH67" s="28">
        <f>AH70+AH72+AH74+AH80+AH68</f>
        <v>0</v>
      </c>
      <c r="AI67" s="28">
        <f t="shared" si="8"/>
        <v>7884.0999999999976</v>
      </c>
      <c r="AJ67" s="28">
        <f>AJ70+AJ72+AJ74+AJ80+AJ68</f>
        <v>0</v>
      </c>
      <c r="AK67" s="28"/>
      <c r="AL67" s="28">
        <f t="shared" si="9"/>
        <v>7884.0999999999976</v>
      </c>
      <c r="AM67" s="155">
        <f>AM70+AM72+AM74+AM80+AM68</f>
        <v>7739.5</v>
      </c>
      <c r="AN67" s="252">
        <f t="shared" si="10"/>
        <v>98.165928894864379</v>
      </c>
    </row>
    <row r="68" spans="1:40" ht="33.75" customHeight="1">
      <c r="A68" s="205" t="s">
        <v>297</v>
      </c>
      <c r="B68" s="27">
        <v>902</v>
      </c>
      <c r="C68" s="8" t="s">
        <v>22</v>
      </c>
      <c r="D68" s="8" t="s">
        <v>550</v>
      </c>
      <c r="E68" s="8"/>
      <c r="F68" s="157"/>
      <c r="G68" s="161">
        <f>G69</f>
        <v>263.60000000000002</v>
      </c>
      <c r="H68" s="6">
        <f t="shared" si="15"/>
        <v>263.60000000000002</v>
      </c>
      <c r="I68" s="6">
        <f>I69</f>
        <v>0</v>
      </c>
      <c r="J68" s="6"/>
      <c r="K68" s="252">
        <f t="shared" si="1"/>
        <v>263.60000000000002</v>
      </c>
      <c r="L68" s="6">
        <f>L69</f>
        <v>0</v>
      </c>
      <c r="M68" s="6">
        <f>M69</f>
        <v>0</v>
      </c>
      <c r="N68" s="6">
        <f t="shared" si="2"/>
        <v>263.60000000000002</v>
      </c>
      <c r="O68" s="6">
        <f>O69</f>
        <v>0</v>
      </c>
      <c r="P68" s="6">
        <f>P69</f>
        <v>0</v>
      </c>
      <c r="Q68" s="6">
        <f t="shared" si="3"/>
        <v>263.60000000000002</v>
      </c>
      <c r="R68" s="6">
        <f>R69</f>
        <v>0</v>
      </c>
      <c r="S68" s="6">
        <f>S69</f>
        <v>0</v>
      </c>
      <c r="T68" s="252">
        <f t="shared" si="4"/>
        <v>263.60000000000002</v>
      </c>
      <c r="U68" s="6">
        <f>U69</f>
        <v>0</v>
      </c>
      <c r="V68" s="6">
        <f>V69</f>
        <v>0</v>
      </c>
      <c r="W68" s="6">
        <f t="shared" si="5"/>
        <v>263.60000000000002</v>
      </c>
      <c r="X68" s="6">
        <f>X69</f>
        <v>0</v>
      </c>
      <c r="Y68" s="6">
        <f>Y69</f>
        <v>0</v>
      </c>
      <c r="Z68" s="6">
        <f t="shared" si="6"/>
        <v>263.60000000000002</v>
      </c>
      <c r="AA68" s="6">
        <f>AA69</f>
        <v>0</v>
      </c>
      <c r="AB68" s="6">
        <f>AB69</f>
        <v>0</v>
      </c>
      <c r="AC68" s="6">
        <f t="shared" si="7"/>
        <v>263.60000000000002</v>
      </c>
      <c r="AD68" s="6">
        <f>AD69</f>
        <v>0</v>
      </c>
      <c r="AE68" s="6">
        <f>AE69</f>
        <v>0</v>
      </c>
      <c r="AF68" s="6">
        <f t="shared" si="23"/>
        <v>263.60000000000002</v>
      </c>
      <c r="AG68" s="6">
        <f>AG69</f>
        <v>0</v>
      </c>
      <c r="AH68" s="6">
        <f>AH69</f>
        <v>0</v>
      </c>
      <c r="AI68" s="6">
        <f t="shared" si="8"/>
        <v>263.60000000000002</v>
      </c>
      <c r="AJ68" s="6">
        <f>AJ69</f>
        <v>0</v>
      </c>
      <c r="AK68" s="6">
        <f>AK69</f>
        <v>0</v>
      </c>
      <c r="AL68" s="6">
        <f t="shared" si="9"/>
        <v>263.60000000000002</v>
      </c>
      <c r="AM68" s="156">
        <f>AM69</f>
        <v>242.9</v>
      </c>
      <c r="AN68" s="252">
        <f t="shared" si="10"/>
        <v>92.147192716236717</v>
      </c>
    </row>
    <row r="69" spans="1:40" ht="33.75" customHeight="1">
      <c r="A69" s="1" t="s">
        <v>8</v>
      </c>
      <c r="B69" s="27">
        <v>902</v>
      </c>
      <c r="C69" s="8" t="s">
        <v>22</v>
      </c>
      <c r="D69" s="8" t="s">
        <v>550</v>
      </c>
      <c r="E69" s="8" t="s">
        <v>9</v>
      </c>
      <c r="F69" s="8"/>
      <c r="G69" s="138">
        <v>263.60000000000002</v>
      </c>
      <c r="H69" s="6">
        <f t="shared" ref="H69:H92" si="31">F69+G69</f>
        <v>263.60000000000002</v>
      </c>
      <c r="I69" s="6"/>
      <c r="J69" s="6"/>
      <c r="K69" s="252">
        <f t="shared" si="1"/>
        <v>263.60000000000002</v>
      </c>
      <c r="L69" s="6"/>
      <c r="M69" s="6"/>
      <c r="N69" s="6">
        <f t="shared" si="2"/>
        <v>263.60000000000002</v>
      </c>
      <c r="O69" s="6"/>
      <c r="P69" s="6"/>
      <c r="Q69" s="6">
        <f t="shared" si="3"/>
        <v>263.60000000000002</v>
      </c>
      <c r="R69" s="6"/>
      <c r="S69" s="6"/>
      <c r="T69" s="252">
        <f t="shared" si="4"/>
        <v>263.60000000000002</v>
      </c>
      <c r="U69" s="6"/>
      <c r="V69" s="6"/>
      <c r="W69" s="6">
        <f t="shared" si="5"/>
        <v>263.60000000000002</v>
      </c>
      <c r="X69" s="6"/>
      <c r="Y69" s="6"/>
      <c r="Z69" s="6">
        <f t="shared" si="6"/>
        <v>263.60000000000002</v>
      </c>
      <c r="AA69" s="6"/>
      <c r="AB69" s="6"/>
      <c r="AC69" s="6">
        <f t="shared" si="7"/>
        <v>263.60000000000002</v>
      </c>
      <c r="AD69" s="6"/>
      <c r="AE69" s="6"/>
      <c r="AF69" s="6">
        <f t="shared" si="23"/>
        <v>263.60000000000002</v>
      </c>
      <c r="AG69" s="6"/>
      <c r="AH69" s="6"/>
      <c r="AI69" s="6">
        <f t="shared" si="8"/>
        <v>263.60000000000002</v>
      </c>
      <c r="AJ69" s="6"/>
      <c r="AK69" s="6"/>
      <c r="AL69" s="6">
        <f t="shared" si="9"/>
        <v>263.60000000000002</v>
      </c>
      <c r="AM69" s="193">
        <v>242.9</v>
      </c>
      <c r="AN69" s="252">
        <f t="shared" si="10"/>
        <v>92.147192716236717</v>
      </c>
    </row>
    <row r="70" spans="1:40" ht="33.75" customHeight="1">
      <c r="A70" s="214" t="s">
        <v>360</v>
      </c>
      <c r="B70" s="234">
        <v>902</v>
      </c>
      <c r="C70" s="235" t="s">
        <v>22</v>
      </c>
      <c r="D70" s="235" t="s">
        <v>359</v>
      </c>
      <c r="E70" s="235"/>
      <c r="F70" s="236">
        <f>F71</f>
        <v>1</v>
      </c>
      <c r="G70" s="237"/>
      <c r="H70" s="236">
        <f t="shared" si="31"/>
        <v>1</v>
      </c>
      <c r="I70" s="236">
        <f>I71</f>
        <v>0</v>
      </c>
      <c r="J70" s="236"/>
      <c r="K70" s="252">
        <f t="shared" si="1"/>
        <v>1</v>
      </c>
      <c r="L70" s="236">
        <f>L71</f>
        <v>0</v>
      </c>
      <c r="M70" s="236">
        <f>M71</f>
        <v>0</v>
      </c>
      <c r="N70" s="236">
        <f t="shared" si="2"/>
        <v>1</v>
      </c>
      <c r="O70" s="236">
        <f>O71</f>
        <v>0</v>
      </c>
      <c r="P70" s="236">
        <f>P71</f>
        <v>0</v>
      </c>
      <c r="Q70" s="236">
        <f t="shared" si="3"/>
        <v>1</v>
      </c>
      <c r="R70" s="236">
        <f>R71</f>
        <v>0</v>
      </c>
      <c r="S70" s="236">
        <f>S71</f>
        <v>0</v>
      </c>
      <c r="T70" s="252">
        <f t="shared" si="4"/>
        <v>1</v>
      </c>
      <c r="U70" s="236">
        <f>U71</f>
        <v>0</v>
      </c>
      <c r="V70" s="236">
        <f>V71</f>
        <v>0</v>
      </c>
      <c r="W70" s="236">
        <f t="shared" si="5"/>
        <v>1</v>
      </c>
      <c r="X70" s="236">
        <f>X71</f>
        <v>0</v>
      </c>
      <c r="Y70" s="236">
        <f>Y71</f>
        <v>0</v>
      </c>
      <c r="Z70" s="236">
        <f t="shared" si="6"/>
        <v>1</v>
      </c>
      <c r="AA70" s="236">
        <f>AA71</f>
        <v>0</v>
      </c>
      <c r="AB70" s="236">
        <f>AB71</f>
        <v>0</v>
      </c>
      <c r="AC70" s="236">
        <f t="shared" si="7"/>
        <v>1</v>
      </c>
      <c r="AD70" s="236">
        <f>AD71</f>
        <v>0</v>
      </c>
      <c r="AE70" s="236">
        <f>AE71</f>
        <v>0</v>
      </c>
      <c r="AF70" s="6">
        <f t="shared" si="23"/>
        <v>1</v>
      </c>
      <c r="AG70" s="236">
        <f>AG71</f>
        <v>0</v>
      </c>
      <c r="AH70" s="236">
        <f>AH71</f>
        <v>0</v>
      </c>
      <c r="AI70" s="236">
        <f t="shared" si="8"/>
        <v>1</v>
      </c>
      <c r="AJ70" s="236">
        <f>AJ71</f>
        <v>0</v>
      </c>
      <c r="AK70" s="236">
        <f>AK71</f>
        <v>0</v>
      </c>
      <c r="AL70" s="236">
        <f t="shared" si="9"/>
        <v>1</v>
      </c>
      <c r="AM70" s="236">
        <f>AM71</f>
        <v>1</v>
      </c>
      <c r="AN70" s="252">
        <f t="shared" si="10"/>
        <v>100</v>
      </c>
    </row>
    <row r="71" spans="1:40" ht="33.75" customHeight="1">
      <c r="A71" s="7" t="s">
        <v>8</v>
      </c>
      <c r="B71" s="27">
        <v>902</v>
      </c>
      <c r="C71" s="8" t="s">
        <v>22</v>
      </c>
      <c r="D71" s="8" t="s">
        <v>359</v>
      </c>
      <c r="E71" s="8" t="s">
        <v>9</v>
      </c>
      <c r="F71" s="6">
        <v>1</v>
      </c>
      <c r="G71" s="138"/>
      <c r="H71" s="6">
        <f t="shared" si="31"/>
        <v>1</v>
      </c>
      <c r="I71" s="6"/>
      <c r="J71" s="6"/>
      <c r="K71" s="252">
        <f t="shared" si="1"/>
        <v>1</v>
      </c>
      <c r="L71" s="6"/>
      <c r="M71" s="6"/>
      <c r="N71" s="6">
        <f t="shared" si="2"/>
        <v>1</v>
      </c>
      <c r="O71" s="6"/>
      <c r="P71" s="6"/>
      <c r="Q71" s="6">
        <f t="shared" si="3"/>
        <v>1</v>
      </c>
      <c r="R71" s="6"/>
      <c r="S71" s="6"/>
      <c r="T71" s="252">
        <f t="shared" si="4"/>
        <v>1</v>
      </c>
      <c r="U71" s="6"/>
      <c r="V71" s="6"/>
      <c r="W71" s="6">
        <f t="shared" si="5"/>
        <v>1</v>
      </c>
      <c r="X71" s="6"/>
      <c r="Y71" s="6"/>
      <c r="Z71" s="6">
        <f t="shared" si="6"/>
        <v>1</v>
      </c>
      <c r="AA71" s="6"/>
      <c r="AB71" s="6"/>
      <c r="AC71" s="6">
        <f t="shared" si="7"/>
        <v>1</v>
      </c>
      <c r="AD71" s="6"/>
      <c r="AE71" s="6"/>
      <c r="AF71" s="6">
        <f t="shared" si="23"/>
        <v>1</v>
      </c>
      <c r="AG71" s="6"/>
      <c r="AH71" s="6"/>
      <c r="AI71" s="6">
        <f t="shared" si="8"/>
        <v>1</v>
      </c>
      <c r="AJ71" s="6"/>
      <c r="AK71" s="6"/>
      <c r="AL71" s="6">
        <f t="shared" si="9"/>
        <v>1</v>
      </c>
      <c r="AM71" s="156">
        <v>1</v>
      </c>
      <c r="AN71" s="252">
        <f t="shared" si="10"/>
        <v>100</v>
      </c>
    </row>
    <row r="72" spans="1:40" ht="33.75" hidden="1" customHeight="1">
      <c r="A72" s="14" t="s">
        <v>23</v>
      </c>
      <c r="B72" s="27">
        <v>902</v>
      </c>
      <c r="C72" s="8" t="s">
        <v>22</v>
      </c>
      <c r="D72" s="8" t="s">
        <v>155</v>
      </c>
      <c r="E72" s="8"/>
      <c r="F72" s="157"/>
      <c r="G72" s="161"/>
      <c r="H72" s="6">
        <f t="shared" si="31"/>
        <v>0</v>
      </c>
      <c r="I72" s="6">
        <f>I73</f>
        <v>0</v>
      </c>
      <c r="J72" s="6"/>
      <c r="K72" s="252">
        <f t="shared" si="1"/>
        <v>0</v>
      </c>
      <c r="L72" s="6">
        <f>L73</f>
        <v>0</v>
      </c>
      <c r="M72" s="6">
        <f>M73</f>
        <v>0</v>
      </c>
      <c r="N72" s="6">
        <f t="shared" si="2"/>
        <v>0</v>
      </c>
      <c r="O72" s="6">
        <f>O73</f>
        <v>0</v>
      </c>
      <c r="P72" s="6">
        <f>P73</f>
        <v>0</v>
      </c>
      <c r="Q72" s="6">
        <f t="shared" si="3"/>
        <v>0</v>
      </c>
      <c r="R72" s="6">
        <f>R73</f>
        <v>0</v>
      </c>
      <c r="S72" s="6">
        <f>S73</f>
        <v>0</v>
      </c>
      <c r="T72" s="252">
        <f t="shared" si="4"/>
        <v>0</v>
      </c>
      <c r="U72" s="6">
        <f>U73</f>
        <v>0</v>
      </c>
      <c r="V72" s="6">
        <f>V73</f>
        <v>0</v>
      </c>
      <c r="W72" s="6">
        <f t="shared" si="5"/>
        <v>0</v>
      </c>
      <c r="X72" s="6">
        <f>X73</f>
        <v>0</v>
      </c>
      <c r="Y72" s="6">
        <f>Y73</f>
        <v>0</v>
      </c>
      <c r="Z72" s="6">
        <f t="shared" si="6"/>
        <v>0</v>
      </c>
      <c r="AA72" s="6">
        <f>AA73</f>
        <v>0</v>
      </c>
      <c r="AB72" s="6">
        <f>AB73</f>
        <v>0</v>
      </c>
      <c r="AC72" s="6">
        <f t="shared" si="7"/>
        <v>0</v>
      </c>
      <c r="AD72" s="6">
        <f>AD73</f>
        <v>0</v>
      </c>
      <c r="AE72" s="6">
        <f>AE73</f>
        <v>0</v>
      </c>
      <c r="AF72" s="6">
        <f t="shared" si="23"/>
        <v>0</v>
      </c>
      <c r="AG72" s="6">
        <f>AG73</f>
        <v>0</v>
      </c>
      <c r="AH72" s="6">
        <f>AH73</f>
        <v>0</v>
      </c>
      <c r="AI72" s="6">
        <f t="shared" si="8"/>
        <v>0</v>
      </c>
      <c r="AJ72" s="6">
        <f>AJ73</f>
        <v>0</v>
      </c>
      <c r="AK72" s="6">
        <f>AK73</f>
        <v>0</v>
      </c>
      <c r="AL72" s="6">
        <f t="shared" si="9"/>
        <v>0</v>
      </c>
      <c r="AM72" s="156">
        <f>AM73</f>
        <v>0</v>
      </c>
      <c r="AN72" s="252" t="e">
        <f t="shared" si="10"/>
        <v>#DIV/0!</v>
      </c>
    </row>
    <row r="73" spans="1:40" ht="33.75" hidden="1" customHeight="1">
      <c r="A73" s="7" t="s">
        <v>24</v>
      </c>
      <c r="B73" s="27">
        <v>902</v>
      </c>
      <c r="C73" s="8" t="s">
        <v>22</v>
      </c>
      <c r="D73" s="8" t="s">
        <v>155</v>
      </c>
      <c r="E73" s="8" t="s">
        <v>25</v>
      </c>
      <c r="F73" s="157"/>
      <c r="G73" s="161"/>
      <c r="H73" s="6">
        <f t="shared" si="31"/>
        <v>0</v>
      </c>
      <c r="I73" s="6"/>
      <c r="J73" s="6"/>
      <c r="K73" s="252">
        <f t="shared" si="1"/>
        <v>0</v>
      </c>
      <c r="L73" s="6"/>
      <c r="M73" s="6"/>
      <c r="N73" s="6">
        <f t="shared" si="2"/>
        <v>0</v>
      </c>
      <c r="O73" s="6"/>
      <c r="P73" s="6"/>
      <c r="Q73" s="6">
        <f t="shared" si="3"/>
        <v>0</v>
      </c>
      <c r="R73" s="6"/>
      <c r="S73" s="6"/>
      <c r="T73" s="252">
        <f t="shared" si="4"/>
        <v>0</v>
      </c>
      <c r="U73" s="6"/>
      <c r="V73" s="6"/>
      <c r="W73" s="6">
        <f t="shared" si="5"/>
        <v>0</v>
      </c>
      <c r="X73" s="6"/>
      <c r="Y73" s="6"/>
      <c r="Z73" s="6">
        <f t="shared" si="6"/>
        <v>0</v>
      </c>
      <c r="AA73" s="6"/>
      <c r="AB73" s="6"/>
      <c r="AC73" s="6">
        <f t="shared" si="7"/>
        <v>0</v>
      </c>
      <c r="AD73" s="6"/>
      <c r="AE73" s="6"/>
      <c r="AF73" s="6">
        <f t="shared" si="23"/>
        <v>0</v>
      </c>
      <c r="AG73" s="6"/>
      <c r="AH73" s="6"/>
      <c r="AI73" s="6">
        <f t="shared" si="8"/>
        <v>0</v>
      </c>
      <c r="AJ73" s="6"/>
      <c r="AK73" s="6"/>
      <c r="AL73" s="6">
        <f t="shared" si="9"/>
        <v>0</v>
      </c>
      <c r="AM73" s="156"/>
      <c r="AN73" s="252" t="e">
        <f t="shared" si="10"/>
        <v>#DIV/0!</v>
      </c>
    </row>
    <row r="74" spans="1:40" ht="33.75" hidden="1" customHeight="1">
      <c r="A74" s="19" t="s">
        <v>177</v>
      </c>
      <c r="B74" s="27">
        <v>902</v>
      </c>
      <c r="C74" s="8" t="s">
        <v>22</v>
      </c>
      <c r="D74" s="8" t="s">
        <v>203</v>
      </c>
      <c r="E74" s="8"/>
      <c r="F74" s="157"/>
      <c r="G74" s="161"/>
      <c r="H74" s="6">
        <f t="shared" si="31"/>
        <v>0</v>
      </c>
      <c r="I74" s="6">
        <f>I75</f>
        <v>0</v>
      </c>
      <c r="J74" s="6"/>
      <c r="K74" s="252">
        <f t="shared" si="1"/>
        <v>0</v>
      </c>
      <c r="L74" s="6">
        <f>L75</f>
        <v>0</v>
      </c>
      <c r="M74" s="6">
        <f>M75</f>
        <v>0</v>
      </c>
      <c r="N74" s="6">
        <f t="shared" si="2"/>
        <v>0</v>
      </c>
      <c r="O74" s="6">
        <f>O75</f>
        <v>0</v>
      </c>
      <c r="P74" s="6">
        <f>P75</f>
        <v>0</v>
      </c>
      <c r="Q74" s="6">
        <f t="shared" si="3"/>
        <v>0</v>
      </c>
      <c r="R74" s="6">
        <f>R75</f>
        <v>0</v>
      </c>
      <c r="S74" s="6">
        <f>S75</f>
        <v>0</v>
      </c>
      <c r="T74" s="252">
        <f t="shared" si="4"/>
        <v>0</v>
      </c>
      <c r="U74" s="6">
        <f>U75</f>
        <v>0</v>
      </c>
      <c r="V74" s="6">
        <f>V75</f>
        <v>0</v>
      </c>
      <c r="W74" s="6">
        <f t="shared" si="5"/>
        <v>0</v>
      </c>
      <c r="X74" s="6">
        <f>X75</f>
        <v>0</v>
      </c>
      <c r="Y74" s="6">
        <f>Y75</f>
        <v>0</v>
      </c>
      <c r="Z74" s="6">
        <f t="shared" si="6"/>
        <v>0</v>
      </c>
      <c r="AA74" s="6">
        <f>AA75</f>
        <v>0</v>
      </c>
      <c r="AB74" s="6">
        <f>AB75</f>
        <v>0</v>
      </c>
      <c r="AC74" s="6">
        <f t="shared" si="7"/>
        <v>0</v>
      </c>
      <c r="AD74" s="6">
        <f>AD75</f>
        <v>0</v>
      </c>
      <c r="AE74" s="6">
        <f>AE75</f>
        <v>0</v>
      </c>
      <c r="AF74" s="6">
        <f t="shared" si="23"/>
        <v>0</v>
      </c>
      <c r="AG74" s="6">
        <f>AG75</f>
        <v>0</v>
      </c>
      <c r="AH74" s="6">
        <f>AH75</f>
        <v>0</v>
      </c>
      <c r="AI74" s="6">
        <f t="shared" si="8"/>
        <v>0</v>
      </c>
      <c r="AJ74" s="6">
        <f>AJ75</f>
        <v>0</v>
      </c>
      <c r="AK74" s="6">
        <f>AK75</f>
        <v>0</v>
      </c>
      <c r="AL74" s="6">
        <f t="shared" si="9"/>
        <v>0</v>
      </c>
      <c r="AM74" s="156">
        <f>AM75</f>
        <v>0</v>
      </c>
      <c r="AN74" s="252" t="e">
        <f t="shared" si="10"/>
        <v>#DIV/0!</v>
      </c>
    </row>
    <row r="75" spans="1:40" ht="33.75" hidden="1" customHeight="1">
      <c r="A75" s="1" t="s">
        <v>124</v>
      </c>
      <c r="B75" s="27">
        <v>902</v>
      </c>
      <c r="C75" s="8" t="s">
        <v>22</v>
      </c>
      <c r="D75" s="8" t="s">
        <v>203</v>
      </c>
      <c r="E75" s="8" t="s">
        <v>25</v>
      </c>
      <c r="F75" s="157"/>
      <c r="G75" s="161"/>
      <c r="H75" s="6">
        <f t="shared" si="31"/>
        <v>0</v>
      </c>
      <c r="I75" s="6"/>
      <c r="J75" s="6"/>
      <c r="K75" s="252">
        <f t="shared" si="1"/>
        <v>0</v>
      </c>
      <c r="L75" s="6"/>
      <c r="M75" s="6"/>
      <c r="N75" s="6">
        <f t="shared" si="2"/>
        <v>0</v>
      </c>
      <c r="O75" s="6"/>
      <c r="P75" s="6"/>
      <c r="Q75" s="6">
        <f t="shared" si="3"/>
        <v>0</v>
      </c>
      <c r="R75" s="6"/>
      <c r="S75" s="6"/>
      <c r="T75" s="252">
        <f t="shared" ref="T75:T139" si="32">Q75+R75+S75</f>
        <v>0</v>
      </c>
      <c r="U75" s="6"/>
      <c r="V75" s="6"/>
      <c r="W75" s="6">
        <f t="shared" si="5"/>
        <v>0</v>
      </c>
      <c r="X75" s="6"/>
      <c r="Y75" s="6"/>
      <c r="Z75" s="6">
        <f t="shared" si="6"/>
        <v>0</v>
      </c>
      <c r="AA75" s="6"/>
      <c r="AB75" s="6"/>
      <c r="AC75" s="6">
        <f t="shared" si="7"/>
        <v>0</v>
      </c>
      <c r="AD75" s="6"/>
      <c r="AE75" s="6"/>
      <c r="AF75" s="6">
        <f t="shared" si="23"/>
        <v>0</v>
      </c>
      <c r="AG75" s="6"/>
      <c r="AH75" s="6"/>
      <c r="AI75" s="6">
        <f t="shared" si="8"/>
        <v>0</v>
      </c>
      <c r="AJ75" s="6"/>
      <c r="AK75" s="6"/>
      <c r="AL75" s="6">
        <f t="shared" si="9"/>
        <v>0</v>
      </c>
      <c r="AM75" s="156"/>
      <c r="AN75" s="252" t="e">
        <f t="shared" ref="AN75:AN138" si="33">AM75/AF75*100</f>
        <v>#DIV/0!</v>
      </c>
    </row>
    <row r="76" spans="1:40" ht="33.75" hidden="1" customHeight="1">
      <c r="A76" s="1" t="s">
        <v>116</v>
      </c>
      <c r="B76" s="27">
        <v>902</v>
      </c>
      <c r="C76" s="8" t="s">
        <v>22</v>
      </c>
      <c r="D76" s="8" t="s">
        <v>117</v>
      </c>
      <c r="E76" s="8"/>
      <c r="F76" s="157"/>
      <c r="G76" s="161"/>
      <c r="H76" s="6">
        <f t="shared" si="31"/>
        <v>0</v>
      </c>
      <c r="I76" s="6"/>
      <c r="J76" s="6"/>
      <c r="K76" s="252">
        <f t="shared" si="1"/>
        <v>0</v>
      </c>
      <c r="L76" s="6"/>
      <c r="M76" s="6"/>
      <c r="N76" s="6">
        <f t="shared" si="2"/>
        <v>0</v>
      </c>
      <c r="O76" s="6"/>
      <c r="P76" s="6"/>
      <c r="Q76" s="6">
        <f t="shared" si="3"/>
        <v>0</v>
      </c>
      <c r="R76" s="6"/>
      <c r="S76" s="6"/>
      <c r="T76" s="252">
        <f t="shared" si="32"/>
        <v>0</v>
      </c>
      <c r="U76" s="6"/>
      <c r="V76" s="6"/>
      <c r="W76" s="6">
        <f t="shared" si="5"/>
        <v>0</v>
      </c>
      <c r="X76" s="6"/>
      <c r="Y76" s="6"/>
      <c r="Z76" s="6">
        <f t="shared" si="6"/>
        <v>0</v>
      </c>
      <c r="AA76" s="6"/>
      <c r="AB76" s="6"/>
      <c r="AC76" s="6">
        <f t="shared" si="7"/>
        <v>0</v>
      </c>
      <c r="AD76" s="6"/>
      <c r="AE76" s="6"/>
      <c r="AF76" s="6">
        <f t="shared" si="23"/>
        <v>0</v>
      </c>
      <c r="AG76" s="6"/>
      <c r="AH76" s="6"/>
      <c r="AI76" s="6">
        <f t="shared" si="8"/>
        <v>0</v>
      </c>
      <c r="AJ76" s="6"/>
      <c r="AK76" s="6"/>
      <c r="AL76" s="6">
        <f t="shared" si="9"/>
        <v>0</v>
      </c>
      <c r="AM76" s="156"/>
      <c r="AN76" s="252" t="e">
        <f t="shared" si="33"/>
        <v>#DIV/0!</v>
      </c>
    </row>
    <row r="77" spans="1:40" ht="33.75" hidden="1" customHeight="1">
      <c r="A77" s="5" t="s">
        <v>8</v>
      </c>
      <c r="B77" s="27">
        <v>902</v>
      </c>
      <c r="C77" s="8" t="s">
        <v>22</v>
      </c>
      <c r="D77" s="8" t="s">
        <v>117</v>
      </c>
      <c r="E77" s="8" t="s">
        <v>9</v>
      </c>
      <c r="F77" s="157"/>
      <c r="G77" s="161"/>
      <c r="H77" s="6">
        <f t="shared" si="31"/>
        <v>0</v>
      </c>
      <c r="I77" s="6"/>
      <c r="J77" s="6"/>
      <c r="K77" s="252">
        <f t="shared" si="1"/>
        <v>0</v>
      </c>
      <c r="L77" s="6"/>
      <c r="M77" s="6"/>
      <c r="N77" s="6">
        <f t="shared" si="2"/>
        <v>0</v>
      </c>
      <c r="O77" s="6"/>
      <c r="P77" s="6"/>
      <c r="Q77" s="6">
        <f t="shared" si="3"/>
        <v>0</v>
      </c>
      <c r="R77" s="6"/>
      <c r="S77" s="6"/>
      <c r="T77" s="252">
        <f t="shared" si="32"/>
        <v>0</v>
      </c>
      <c r="U77" s="6"/>
      <c r="V77" s="6"/>
      <c r="W77" s="6">
        <f t="shared" si="5"/>
        <v>0</v>
      </c>
      <c r="X77" s="6"/>
      <c r="Y77" s="6"/>
      <c r="Z77" s="6">
        <f t="shared" si="6"/>
        <v>0</v>
      </c>
      <c r="AA77" s="6"/>
      <c r="AB77" s="6"/>
      <c r="AC77" s="6">
        <f t="shared" si="7"/>
        <v>0</v>
      </c>
      <c r="AD77" s="6"/>
      <c r="AE77" s="6"/>
      <c r="AF77" s="6">
        <f t="shared" si="23"/>
        <v>0</v>
      </c>
      <c r="AG77" s="6"/>
      <c r="AH77" s="6"/>
      <c r="AI77" s="6">
        <f t="shared" si="8"/>
        <v>0</v>
      </c>
      <c r="AJ77" s="6"/>
      <c r="AK77" s="6"/>
      <c r="AL77" s="6">
        <f t="shared" si="9"/>
        <v>0</v>
      </c>
      <c r="AM77" s="156"/>
      <c r="AN77" s="252" t="e">
        <f t="shared" si="33"/>
        <v>#DIV/0!</v>
      </c>
    </row>
    <row r="78" spans="1:40" ht="53.25" hidden="1" customHeight="1">
      <c r="A78" s="68" t="s">
        <v>118</v>
      </c>
      <c r="B78" s="27">
        <v>902</v>
      </c>
      <c r="C78" s="8" t="s">
        <v>22</v>
      </c>
      <c r="D78" s="8" t="s">
        <v>129</v>
      </c>
      <c r="E78" s="8"/>
      <c r="F78" s="157"/>
      <c r="G78" s="161"/>
      <c r="H78" s="6">
        <f t="shared" si="31"/>
        <v>0</v>
      </c>
      <c r="I78" s="6"/>
      <c r="J78" s="6"/>
      <c r="K78" s="252">
        <f t="shared" si="1"/>
        <v>0</v>
      </c>
      <c r="L78" s="6"/>
      <c r="M78" s="6"/>
      <c r="N78" s="6">
        <f t="shared" si="2"/>
        <v>0</v>
      </c>
      <c r="O78" s="6"/>
      <c r="P78" s="6"/>
      <c r="Q78" s="6">
        <f t="shared" si="3"/>
        <v>0</v>
      </c>
      <c r="R78" s="6"/>
      <c r="S78" s="6"/>
      <c r="T78" s="252">
        <f t="shared" si="32"/>
        <v>0</v>
      </c>
      <c r="U78" s="6"/>
      <c r="V78" s="6"/>
      <c r="W78" s="6">
        <f t="shared" si="5"/>
        <v>0</v>
      </c>
      <c r="X78" s="6"/>
      <c r="Y78" s="6"/>
      <c r="Z78" s="6">
        <f t="shared" si="6"/>
        <v>0</v>
      </c>
      <c r="AA78" s="6"/>
      <c r="AB78" s="6"/>
      <c r="AC78" s="6">
        <f t="shared" si="7"/>
        <v>0</v>
      </c>
      <c r="AD78" s="6"/>
      <c r="AE78" s="6"/>
      <c r="AF78" s="6">
        <f t="shared" si="23"/>
        <v>0</v>
      </c>
      <c r="AG78" s="6"/>
      <c r="AH78" s="6"/>
      <c r="AI78" s="6">
        <f t="shared" si="8"/>
        <v>0</v>
      </c>
      <c r="AJ78" s="6"/>
      <c r="AK78" s="6"/>
      <c r="AL78" s="6">
        <f t="shared" si="9"/>
        <v>0</v>
      </c>
      <c r="AM78" s="156"/>
      <c r="AN78" s="252" t="e">
        <f t="shared" si="33"/>
        <v>#DIV/0!</v>
      </c>
    </row>
    <row r="79" spans="1:40" ht="33.75" hidden="1" customHeight="1">
      <c r="A79" s="1" t="s">
        <v>124</v>
      </c>
      <c r="B79" s="27">
        <v>902</v>
      </c>
      <c r="C79" s="8" t="s">
        <v>22</v>
      </c>
      <c r="D79" s="8" t="s">
        <v>129</v>
      </c>
      <c r="E79" s="8" t="s">
        <v>25</v>
      </c>
      <c r="F79" s="157"/>
      <c r="G79" s="161"/>
      <c r="H79" s="6">
        <f t="shared" si="31"/>
        <v>0</v>
      </c>
      <c r="I79" s="6"/>
      <c r="J79" s="6"/>
      <c r="K79" s="252">
        <f t="shared" si="1"/>
        <v>0</v>
      </c>
      <c r="L79" s="6"/>
      <c r="M79" s="6"/>
      <c r="N79" s="6">
        <f t="shared" si="2"/>
        <v>0</v>
      </c>
      <c r="O79" s="6"/>
      <c r="P79" s="6"/>
      <c r="Q79" s="6">
        <f t="shared" si="3"/>
        <v>0</v>
      </c>
      <c r="R79" s="6"/>
      <c r="S79" s="6"/>
      <c r="T79" s="252">
        <f t="shared" si="32"/>
        <v>0</v>
      </c>
      <c r="U79" s="6"/>
      <c r="V79" s="6"/>
      <c r="W79" s="6">
        <f t="shared" si="5"/>
        <v>0</v>
      </c>
      <c r="X79" s="6"/>
      <c r="Y79" s="6"/>
      <c r="Z79" s="6">
        <f t="shared" si="6"/>
        <v>0</v>
      </c>
      <c r="AA79" s="6"/>
      <c r="AB79" s="6"/>
      <c r="AC79" s="6">
        <f t="shared" si="7"/>
        <v>0</v>
      </c>
      <c r="AD79" s="6"/>
      <c r="AE79" s="6"/>
      <c r="AF79" s="6">
        <f t="shared" si="23"/>
        <v>0</v>
      </c>
      <c r="AG79" s="6"/>
      <c r="AH79" s="6"/>
      <c r="AI79" s="6">
        <f t="shared" si="8"/>
        <v>0</v>
      </c>
      <c r="AJ79" s="6"/>
      <c r="AK79" s="6"/>
      <c r="AL79" s="6">
        <f t="shared" si="9"/>
        <v>0</v>
      </c>
      <c r="AM79" s="156"/>
      <c r="AN79" s="252" t="e">
        <f t="shared" si="33"/>
        <v>#DIV/0!</v>
      </c>
    </row>
    <row r="80" spans="1:40" ht="33.75" customHeight="1">
      <c r="A80" s="1" t="s">
        <v>121</v>
      </c>
      <c r="B80" s="27">
        <v>902</v>
      </c>
      <c r="C80" s="8" t="s">
        <v>22</v>
      </c>
      <c r="D80" s="8" t="s">
        <v>154</v>
      </c>
      <c r="E80" s="8"/>
      <c r="F80" s="156">
        <f>F81+F82+F84+F86+F90+F87+F83</f>
        <v>6112.4</v>
      </c>
      <c r="G80" s="161"/>
      <c r="H80" s="6">
        <f t="shared" si="31"/>
        <v>6112.4</v>
      </c>
      <c r="I80" s="6">
        <f>I81+I82+I84+I86+I90</f>
        <v>0</v>
      </c>
      <c r="J80" s="6"/>
      <c r="K80" s="252">
        <f t="shared" si="1"/>
        <v>6112.4</v>
      </c>
      <c r="L80" s="6">
        <f t="shared" ref="L80:AK80" si="34">L81+L82+L84+L86+L90</f>
        <v>0</v>
      </c>
      <c r="M80" s="6">
        <f t="shared" si="34"/>
        <v>186.7</v>
      </c>
      <c r="N80" s="6">
        <f t="shared" si="2"/>
        <v>6299.0999999999995</v>
      </c>
      <c r="O80" s="6">
        <f t="shared" si="34"/>
        <v>0</v>
      </c>
      <c r="P80" s="6">
        <f t="shared" si="34"/>
        <v>863.1</v>
      </c>
      <c r="Q80" s="6">
        <f t="shared" si="34"/>
        <v>7798.5</v>
      </c>
      <c r="R80" s="6">
        <f t="shared" si="34"/>
        <v>0</v>
      </c>
      <c r="S80" s="6">
        <f t="shared" si="34"/>
        <v>0</v>
      </c>
      <c r="T80" s="252">
        <f t="shared" si="32"/>
        <v>7798.5</v>
      </c>
      <c r="U80" s="6">
        <f t="shared" si="34"/>
        <v>37.799999999999997</v>
      </c>
      <c r="V80" s="6">
        <f>V81+V82+V84+V86+V90+V83</f>
        <v>235.9</v>
      </c>
      <c r="W80" s="6">
        <f t="shared" si="5"/>
        <v>8072.2</v>
      </c>
      <c r="X80" s="6">
        <f t="shared" si="34"/>
        <v>0</v>
      </c>
      <c r="Y80" s="6">
        <f>Y81+Y82+Y84+Y86+Y90+Y85</f>
        <v>0</v>
      </c>
      <c r="Z80" s="6">
        <f t="shared" si="6"/>
        <v>8072.2</v>
      </c>
      <c r="AA80" s="6">
        <f t="shared" si="34"/>
        <v>0</v>
      </c>
      <c r="AB80" s="6">
        <f t="shared" si="34"/>
        <v>0</v>
      </c>
      <c r="AC80" s="6">
        <f t="shared" si="7"/>
        <v>8072.2</v>
      </c>
      <c r="AD80" s="6">
        <f t="shared" si="34"/>
        <v>0</v>
      </c>
      <c r="AE80" s="6">
        <f>AE81+AE82+AE84+AE86+AE90+AE83</f>
        <v>-814.09999999999991</v>
      </c>
      <c r="AF80" s="6">
        <f t="shared" si="23"/>
        <v>7258.1</v>
      </c>
      <c r="AG80" s="6">
        <f t="shared" si="34"/>
        <v>0</v>
      </c>
      <c r="AH80" s="6">
        <f t="shared" si="34"/>
        <v>0</v>
      </c>
      <c r="AI80" s="6">
        <f t="shared" si="8"/>
        <v>7258.1</v>
      </c>
      <c r="AJ80" s="6">
        <f t="shared" si="34"/>
        <v>0</v>
      </c>
      <c r="AK80" s="6">
        <f t="shared" si="34"/>
        <v>0</v>
      </c>
      <c r="AL80" s="6">
        <f t="shared" si="9"/>
        <v>7258.1</v>
      </c>
      <c r="AM80" s="156">
        <f>AM81+AM82+AM84+AM86+AM90+AM87+AM83</f>
        <v>7495.6</v>
      </c>
      <c r="AN80" s="252">
        <f t="shared" si="33"/>
        <v>103.27220622476956</v>
      </c>
    </row>
    <row r="81" spans="1:40" ht="51" customHeight="1">
      <c r="A81" s="7" t="s">
        <v>364</v>
      </c>
      <c r="B81" s="39">
        <v>902</v>
      </c>
      <c r="C81" s="8" t="s">
        <v>22</v>
      </c>
      <c r="D81" s="8" t="s">
        <v>154</v>
      </c>
      <c r="E81" s="8" t="s">
        <v>7</v>
      </c>
      <c r="F81" s="138">
        <v>3847.9</v>
      </c>
      <c r="G81" s="138"/>
      <c r="H81" s="6">
        <f t="shared" si="31"/>
        <v>3847.9</v>
      </c>
      <c r="I81" s="6"/>
      <c r="J81" s="6"/>
      <c r="K81" s="252">
        <f t="shared" si="1"/>
        <v>3847.9</v>
      </c>
      <c r="L81" s="6"/>
      <c r="M81" s="6">
        <v>186.7</v>
      </c>
      <c r="N81" s="6">
        <f t="shared" si="2"/>
        <v>4034.6</v>
      </c>
      <c r="O81" s="6"/>
      <c r="P81" s="6">
        <f>56.2</f>
        <v>56.2</v>
      </c>
      <c r="Q81" s="6">
        <f t="shared" si="3"/>
        <v>4090.7999999999997</v>
      </c>
      <c r="R81" s="6"/>
      <c r="S81" s="6"/>
      <c r="T81" s="252">
        <f t="shared" si="32"/>
        <v>4090.7999999999997</v>
      </c>
      <c r="U81" s="6"/>
      <c r="V81" s="6"/>
      <c r="W81" s="6">
        <f t="shared" si="5"/>
        <v>4090.7999999999997</v>
      </c>
      <c r="X81" s="6"/>
      <c r="Y81" s="6"/>
      <c r="Z81" s="6">
        <f t="shared" si="6"/>
        <v>4090.7999999999997</v>
      </c>
      <c r="AA81" s="6"/>
      <c r="AB81" s="6"/>
      <c r="AC81" s="6">
        <f t="shared" si="7"/>
        <v>4090.7999999999997</v>
      </c>
      <c r="AD81" s="6"/>
      <c r="AE81" s="6">
        <v>-544.29999999999995</v>
      </c>
      <c r="AF81" s="6">
        <f t="shared" si="23"/>
        <v>3546.5</v>
      </c>
      <c r="AG81" s="6"/>
      <c r="AH81" s="6"/>
      <c r="AI81" s="6">
        <f t="shared" si="8"/>
        <v>3546.5</v>
      </c>
      <c r="AJ81" s="6"/>
      <c r="AK81" s="6"/>
      <c r="AL81" s="6">
        <f t="shared" si="9"/>
        <v>3546.5</v>
      </c>
      <c r="AM81" s="138">
        <v>3533.9</v>
      </c>
      <c r="AN81" s="252">
        <f t="shared" si="33"/>
        <v>99.644720146623428</v>
      </c>
    </row>
    <row r="82" spans="1:40" ht="33.75" customHeight="1">
      <c r="A82" s="7" t="s">
        <v>365</v>
      </c>
      <c r="B82" s="39">
        <v>902</v>
      </c>
      <c r="C82" s="8" t="s">
        <v>22</v>
      </c>
      <c r="D82" s="8" t="s">
        <v>154</v>
      </c>
      <c r="E82" s="8" t="s">
        <v>9</v>
      </c>
      <c r="F82" s="6">
        <f>1759.5</f>
        <v>1759.5</v>
      </c>
      <c r="G82" s="138"/>
      <c r="H82" s="6">
        <f t="shared" si="31"/>
        <v>1759.5</v>
      </c>
      <c r="I82" s="6"/>
      <c r="J82" s="6"/>
      <c r="K82" s="252">
        <f t="shared" si="1"/>
        <v>1759.5</v>
      </c>
      <c r="L82" s="6"/>
      <c r="M82" s="6"/>
      <c r="N82" s="6">
        <f t="shared" si="2"/>
        <v>1759.5</v>
      </c>
      <c r="O82" s="6"/>
      <c r="P82" s="6">
        <f>250+400+156.9</f>
        <v>806.9</v>
      </c>
      <c r="Q82" s="6">
        <f t="shared" si="3"/>
        <v>2566.4</v>
      </c>
      <c r="R82" s="6"/>
      <c r="S82" s="6"/>
      <c r="T82" s="252">
        <f t="shared" si="32"/>
        <v>2566.4</v>
      </c>
      <c r="U82" s="6"/>
      <c r="V82" s="6">
        <f>43.4+60+120</f>
        <v>223.4</v>
      </c>
      <c r="W82" s="6">
        <f t="shared" si="5"/>
        <v>2789.8</v>
      </c>
      <c r="X82" s="6"/>
      <c r="Y82" s="6"/>
      <c r="Z82" s="6">
        <f t="shared" si="6"/>
        <v>2789.8</v>
      </c>
      <c r="AA82" s="6"/>
      <c r="AB82" s="6"/>
      <c r="AC82" s="6">
        <f t="shared" si="7"/>
        <v>2789.8</v>
      </c>
      <c r="AD82" s="6"/>
      <c r="AE82" s="6">
        <v>-255.4</v>
      </c>
      <c r="AF82" s="6">
        <f t="shared" si="23"/>
        <v>2534.4</v>
      </c>
      <c r="AG82" s="6"/>
      <c r="AH82" s="6"/>
      <c r="AI82" s="6">
        <f t="shared" si="8"/>
        <v>2534.4</v>
      </c>
      <c r="AJ82" s="6"/>
      <c r="AK82" s="6"/>
      <c r="AL82" s="6">
        <f t="shared" si="9"/>
        <v>2534.4</v>
      </c>
      <c r="AM82" s="6">
        <v>2428.8000000000002</v>
      </c>
      <c r="AN82" s="252">
        <f t="shared" si="33"/>
        <v>95.833333333333343</v>
      </c>
    </row>
    <row r="83" spans="1:40" ht="33.75" customHeight="1">
      <c r="A83" s="7" t="s">
        <v>8</v>
      </c>
      <c r="B83" s="39">
        <v>902</v>
      </c>
      <c r="C83" s="8" t="s">
        <v>22</v>
      </c>
      <c r="D83" s="8" t="s">
        <v>154</v>
      </c>
      <c r="E83" s="8" t="s">
        <v>9</v>
      </c>
      <c r="F83" s="6">
        <v>40</v>
      </c>
      <c r="G83" s="138"/>
      <c r="H83" s="6">
        <f t="shared" si="31"/>
        <v>40</v>
      </c>
      <c r="I83" s="6"/>
      <c r="J83" s="6"/>
      <c r="K83" s="252">
        <f t="shared" ref="K83:K158" si="35">H83+I83+J83</f>
        <v>40</v>
      </c>
      <c r="L83" s="6"/>
      <c r="M83" s="6"/>
      <c r="N83" s="6">
        <f t="shared" si="2"/>
        <v>40</v>
      </c>
      <c r="O83" s="6"/>
      <c r="P83" s="6"/>
      <c r="Q83" s="6">
        <f t="shared" si="3"/>
        <v>40</v>
      </c>
      <c r="R83" s="6"/>
      <c r="S83" s="6"/>
      <c r="T83" s="252">
        <f t="shared" si="32"/>
        <v>40</v>
      </c>
      <c r="U83" s="6"/>
      <c r="V83" s="6">
        <v>15</v>
      </c>
      <c r="W83" s="6">
        <f t="shared" si="5"/>
        <v>55</v>
      </c>
      <c r="X83" s="6"/>
      <c r="Y83" s="6"/>
      <c r="Z83" s="6">
        <f t="shared" si="6"/>
        <v>55</v>
      </c>
      <c r="AA83" s="6"/>
      <c r="AB83" s="6"/>
      <c r="AC83" s="6">
        <f t="shared" si="7"/>
        <v>55</v>
      </c>
      <c r="AD83" s="6"/>
      <c r="AE83" s="6">
        <f>7.8-3.4</f>
        <v>4.4000000000000004</v>
      </c>
      <c r="AF83" s="6">
        <f t="shared" si="23"/>
        <v>59.4</v>
      </c>
      <c r="AG83" s="6"/>
      <c r="AH83" s="6"/>
      <c r="AI83" s="6"/>
      <c r="AJ83" s="6"/>
      <c r="AK83" s="6"/>
      <c r="AL83" s="6"/>
      <c r="AM83" s="6">
        <v>59.4</v>
      </c>
      <c r="AN83" s="252">
        <f t="shared" si="33"/>
        <v>100</v>
      </c>
    </row>
    <row r="84" spans="1:40" ht="21" customHeight="1">
      <c r="A84" s="1" t="s">
        <v>66</v>
      </c>
      <c r="B84" s="39">
        <v>902</v>
      </c>
      <c r="C84" s="8" t="s">
        <v>22</v>
      </c>
      <c r="D84" s="8" t="s">
        <v>154</v>
      </c>
      <c r="E84" s="8" t="s">
        <v>67</v>
      </c>
      <c r="F84" s="138">
        <v>50</v>
      </c>
      <c r="G84" s="138"/>
      <c r="H84" s="6">
        <f t="shared" si="31"/>
        <v>50</v>
      </c>
      <c r="I84" s="6"/>
      <c r="J84" s="6"/>
      <c r="K84" s="252">
        <f t="shared" si="35"/>
        <v>50</v>
      </c>
      <c r="L84" s="6"/>
      <c r="M84" s="6"/>
      <c r="N84" s="6">
        <f t="shared" si="2"/>
        <v>50</v>
      </c>
      <c r="O84" s="6"/>
      <c r="P84" s="6"/>
      <c r="Q84" s="6">
        <f t="shared" si="3"/>
        <v>50</v>
      </c>
      <c r="R84" s="6"/>
      <c r="S84" s="6"/>
      <c r="T84" s="252">
        <f t="shared" si="32"/>
        <v>50</v>
      </c>
      <c r="U84" s="6"/>
      <c r="V84" s="6">
        <v>-15</v>
      </c>
      <c r="W84" s="6">
        <f t="shared" si="5"/>
        <v>35</v>
      </c>
      <c r="X84" s="6"/>
      <c r="Y84" s="6"/>
      <c r="Z84" s="6">
        <f t="shared" si="6"/>
        <v>35</v>
      </c>
      <c r="AA84" s="6"/>
      <c r="AB84" s="6"/>
      <c r="AC84" s="6">
        <f t="shared" si="7"/>
        <v>35</v>
      </c>
      <c r="AD84" s="6"/>
      <c r="AE84" s="6">
        <f>-7.8-10</f>
        <v>-17.8</v>
      </c>
      <c r="AF84" s="6">
        <f t="shared" si="23"/>
        <v>17.2</v>
      </c>
      <c r="AG84" s="6"/>
      <c r="AH84" s="6"/>
      <c r="AI84" s="6">
        <f t="shared" si="8"/>
        <v>17.2</v>
      </c>
      <c r="AJ84" s="6"/>
      <c r="AK84" s="6"/>
      <c r="AL84" s="6">
        <f t="shared" si="9"/>
        <v>17.2</v>
      </c>
      <c r="AM84" s="138">
        <v>11.5</v>
      </c>
      <c r="AN84" s="252">
        <f t="shared" si="33"/>
        <v>66.860465116279073</v>
      </c>
    </row>
    <row r="85" spans="1:40" ht="33.75" hidden="1" customHeight="1">
      <c r="A85" s="7" t="s">
        <v>124</v>
      </c>
      <c r="B85" s="39">
        <v>902</v>
      </c>
      <c r="C85" s="8" t="s">
        <v>22</v>
      </c>
      <c r="D85" s="8" t="s">
        <v>154</v>
      </c>
      <c r="E85" s="8" t="s">
        <v>25</v>
      </c>
      <c r="F85" s="8"/>
      <c r="G85" s="138"/>
      <c r="H85" s="6">
        <f t="shared" si="31"/>
        <v>0</v>
      </c>
      <c r="I85" s="6"/>
      <c r="J85" s="6"/>
      <c r="K85" s="252">
        <f t="shared" si="35"/>
        <v>0</v>
      </c>
      <c r="L85" s="6"/>
      <c r="M85" s="6"/>
      <c r="N85" s="6">
        <f t="shared" si="2"/>
        <v>0</v>
      </c>
      <c r="O85" s="6"/>
      <c r="P85" s="6"/>
      <c r="Q85" s="6">
        <f t="shared" si="3"/>
        <v>0</v>
      </c>
      <c r="R85" s="6"/>
      <c r="S85" s="6"/>
      <c r="T85" s="252">
        <f t="shared" si="32"/>
        <v>0</v>
      </c>
      <c r="U85" s="6"/>
      <c r="V85" s="6"/>
      <c r="W85" s="6">
        <f t="shared" si="5"/>
        <v>0</v>
      </c>
      <c r="X85" s="6"/>
      <c r="Y85" s="6"/>
      <c r="Z85" s="6">
        <f t="shared" si="6"/>
        <v>0</v>
      </c>
      <c r="AA85" s="6"/>
      <c r="AB85" s="6"/>
      <c r="AC85" s="6">
        <f t="shared" si="7"/>
        <v>0</v>
      </c>
      <c r="AD85" s="6"/>
      <c r="AE85" s="6"/>
      <c r="AF85" s="6">
        <f t="shared" si="23"/>
        <v>0</v>
      </c>
      <c r="AG85" s="6"/>
      <c r="AH85" s="6"/>
      <c r="AI85" s="6">
        <f t="shared" si="8"/>
        <v>0</v>
      </c>
      <c r="AJ85" s="6"/>
      <c r="AK85" s="6"/>
      <c r="AL85" s="6">
        <f t="shared" si="9"/>
        <v>0</v>
      </c>
      <c r="AM85" s="8"/>
      <c r="AN85" s="252" t="e">
        <f t="shared" si="33"/>
        <v>#DIV/0!</v>
      </c>
    </row>
    <row r="86" spans="1:40" ht="21" customHeight="1">
      <c r="A86" s="1" t="s">
        <v>366</v>
      </c>
      <c r="B86" s="27">
        <v>902</v>
      </c>
      <c r="C86" s="8" t="s">
        <v>22</v>
      </c>
      <c r="D86" s="8" t="s">
        <v>154</v>
      </c>
      <c r="E86" s="8" t="s">
        <v>18</v>
      </c>
      <c r="F86" s="8" t="s">
        <v>354</v>
      </c>
      <c r="G86" s="138"/>
      <c r="H86" s="6">
        <f t="shared" si="31"/>
        <v>35</v>
      </c>
      <c r="I86" s="6"/>
      <c r="J86" s="6"/>
      <c r="K86" s="252">
        <f t="shared" si="35"/>
        <v>35</v>
      </c>
      <c r="L86" s="6"/>
      <c r="M86" s="6"/>
      <c r="N86" s="6">
        <f t="shared" si="2"/>
        <v>35</v>
      </c>
      <c r="O86" s="6"/>
      <c r="P86" s="6"/>
      <c r="Q86" s="6">
        <f t="shared" si="3"/>
        <v>35</v>
      </c>
      <c r="R86" s="6"/>
      <c r="S86" s="6"/>
      <c r="T86" s="252">
        <f t="shared" si="32"/>
        <v>35</v>
      </c>
      <c r="U86" s="6"/>
      <c r="V86" s="6">
        <v>12.5</v>
      </c>
      <c r="W86" s="6">
        <f t="shared" si="5"/>
        <v>47.5</v>
      </c>
      <c r="X86" s="6"/>
      <c r="Y86" s="6"/>
      <c r="Z86" s="6">
        <f t="shared" si="6"/>
        <v>47.5</v>
      </c>
      <c r="AA86" s="6"/>
      <c r="AB86" s="6"/>
      <c r="AC86" s="6">
        <f t="shared" si="7"/>
        <v>47.5</v>
      </c>
      <c r="AD86" s="6"/>
      <c r="AE86" s="6">
        <v>-1</v>
      </c>
      <c r="AF86" s="6">
        <f t="shared" si="23"/>
        <v>46.5</v>
      </c>
      <c r="AG86" s="6"/>
      <c r="AH86" s="6"/>
      <c r="AI86" s="6">
        <f t="shared" si="8"/>
        <v>46.5</v>
      </c>
      <c r="AJ86" s="6"/>
      <c r="AK86" s="6"/>
      <c r="AL86" s="6">
        <f t="shared" si="9"/>
        <v>46.5</v>
      </c>
      <c r="AM86" s="8" t="s">
        <v>566</v>
      </c>
      <c r="AN86" s="252">
        <f t="shared" si="33"/>
        <v>100</v>
      </c>
    </row>
    <row r="87" spans="1:40" ht="21" customHeight="1">
      <c r="A87" s="1" t="s">
        <v>282</v>
      </c>
      <c r="B87" s="27" t="s">
        <v>29</v>
      </c>
      <c r="C87" s="8" t="s">
        <v>22</v>
      </c>
      <c r="D87" s="8" t="s">
        <v>281</v>
      </c>
      <c r="E87" s="8" t="s">
        <v>9</v>
      </c>
      <c r="F87" s="8" t="s">
        <v>300</v>
      </c>
      <c r="G87" s="138"/>
      <c r="H87" s="6">
        <f t="shared" si="31"/>
        <v>380</v>
      </c>
      <c r="I87" s="6"/>
      <c r="J87" s="6"/>
      <c r="K87" s="252">
        <f t="shared" si="35"/>
        <v>380</v>
      </c>
      <c r="L87" s="6"/>
      <c r="M87" s="6"/>
      <c r="N87" s="6">
        <f t="shared" si="2"/>
        <v>380</v>
      </c>
      <c r="O87" s="6"/>
      <c r="P87" s="6"/>
      <c r="Q87" s="6">
        <f t="shared" si="3"/>
        <v>380</v>
      </c>
      <c r="R87" s="6"/>
      <c r="S87" s="6"/>
      <c r="T87" s="252">
        <f t="shared" si="32"/>
        <v>380</v>
      </c>
      <c r="U87" s="6"/>
      <c r="V87" s="6"/>
      <c r="W87" s="6">
        <f t="shared" si="5"/>
        <v>380</v>
      </c>
      <c r="X87" s="6"/>
      <c r="Y87" s="6"/>
      <c r="Z87" s="6">
        <f t="shared" si="6"/>
        <v>380</v>
      </c>
      <c r="AA87" s="6"/>
      <c r="AB87" s="6"/>
      <c r="AC87" s="6">
        <f t="shared" si="7"/>
        <v>380</v>
      </c>
      <c r="AD87" s="6"/>
      <c r="AE87" s="6">
        <v>-58.6</v>
      </c>
      <c r="AF87" s="6">
        <f t="shared" si="23"/>
        <v>321.39999999999998</v>
      </c>
      <c r="AG87" s="6"/>
      <c r="AH87" s="6"/>
      <c r="AI87" s="6">
        <f t="shared" si="8"/>
        <v>321.39999999999998</v>
      </c>
      <c r="AJ87" s="6"/>
      <c r="AK87" s="6"/>
      <c r="AL87" s="6">
        <f t="shared" si="9"/>
        <v>321.39999999999998</v>
      </c>
      <c r="AM87" s="8" t="s">
        <v>567</v>
      </c>
      <c r="AN87" s="252">
        <f t="shared" si="33"/>
        <v>100</v>
      </c>
    </row>
    <row r="88" spans="1:40" ht="45.75" hidden="1" customHeight="1">
      <c r="A88" s="9" t="s">
        <v>135</v>
      </c>
      <c r="B88" s="27">
        <v>902</v>
      </c>
      <c r="C88" s="8" t="s">
        <v>22</v>
      </c>
      <c r="D88" s="8" t="s">
        <v>146</v>
      </c>
      <c r="E88" s="8"/>
      <c r="F88" s="8"/>
      <c r="G88" s="138"/>
      <c r="H88" s="6">
        <f t="shared" si="31"/>
        <v>0</v>
      </c>
      <c r="I88" s="6"/>
      <c r="J88" s="6"/>
      <c r="K88" s="252">
        <f t="shared" si="35"/>
        <v>0</v>
      </c>
      <c r="L88" s="6"/>
      <c r="M88" s="6"/>
      <c r="N88" s="6">
        <f t="shared" si="2"/>
        <v>0</v>
      </c>
      <c r="O88" s="6"/>
      <c r="P88" s="6"/>
      <c r="Q88" s="6">
        <f t="shared" si="3"/>
        <v>0</v>
      </c>
      <c r="R88" s="6"/>
      <c r="S88" s="6"/>
      <c r="T88" s="252">
        <f t="shared" si="32"/>
        <v>0</v>
      </c>
      <c r="U88" s="6"/>
      <c r="V88" s="6"/>
      <c r="W88" s="6">
        <f t="shared" si="5"/>
        <v>0</v>
      </c>
      <c r="X88" s="6"/>
      <c r="Y88" s="6"/>
      <c r="Z88" s="6">
        <f t="shared" si="6"/>
        <v>0</v>
      </c>
      <c r="AA88" s="6"/>
      <c r="AB88" s="6"/>
      <c r="AC88" s="6">
        <f t="shared" si="7"/>
        <v>0</v>
      </c>
      <c r="AD88" s="6"/>
      <c r="AE88" s="6"/>
      <c r="AF88" s="6">
        <f t="shared" si="23"/>
        <v>0</v>
      </c>
      <c r="AG88" s="6"/>
      <c r="AH88" s="6"/>
      <c r="AI88" s="6">
        <f t="shared" si="8"/>
        <v>0</v>
      </c>
      <c r="AJ88" s="6"/>
      <c r="AK88" s="6"/>
      <c r="AL88" s="6">
        <f t="shared" si="9"/>
        <v>0</v>
      </c>
      <c r="AM88" s="6"/>
      <c r="AN88" s="252" t="e">
        <f t="shared" si="33"/>
        <v>#DIV/0!</v>
      </c>
    </row>
    <row r="89" spans="1:40" ht="33.75" hidden="1" customHeight="1">
      <c r="A89" s="5" t="s">
        <v>8</v>
      </c>
      <c r="B89" s="27">
        <v>902</v>
      </c>
      <c r="C89" s="8" t="s">
        <v>22</v>
      </c>
      <c r="D89" s="8" t="s">
        <v>146</v>
      </c>
      <c r="E89" s="8" t="s">
        <v>9</v>
      </c>
      <c r="F89" s="8"/>
      <c r="G89" s="138"/>
      <c r="H89" s="6">
        <f t="shared" si="31"/>
        <v>0</v>
      </c>
      <c r="I89" s="6"/>
      <c r="J89" s="6"/>
      <c r="K89" s="252">
        <f t="shared" si="35"/>
        <v>0</v>
      </c>
      <c r="L89" s="6"/>
      <c r="M89" s="6"/>
      <c r="N89" s="6">
        <f t="shared" si="2"/>
        <v>0</v>
      </c>
      <c r="O89" s="6"/>
      <c r="P89" s="6"/>
      <c r="Q89" s="6">
        <f t="shared" si="3"/>
        <v>0</v>
      </c>
      <c r="R89" s="6"/>
      <c r="S89" s="6"/>
      <c r="T89" s="252">
        <f t="shared" si="32"/>
        <v>0</v>
      </c>
      <c r="U89" s="6"/>
      <c r="V89" s="6"/>
      <c r="W89" s="6">
        <f t="shared" si="5"/>
        <v>0</v>
      </c>
      <c r="X89" s="6"/>
      <c r="Y89" s="6"/>
      <c r="Z89" s="6">
        <f t="shared" si="6"/>
        <v>0</v>
      </c>
      <c r="AA89" s="6"/>
      <c r="AB89" s="6"/>
      <c r="AC89" s="6">
        <f t="shared" si="7"/>
        <v>0</v>
      </c>
      <c r="AD89" s="6"/>
      <c r="AE89" s="6"/>
      <c r="AF89" s="6">
        <f t="shared" si="23"/>
        <v>0</v>
      </c>
      <c r="AG89" s="6"/>
      <c r="AH89" s="6"/>
      <c r="AI89" s="6">
        <f t="shared" si="8"/>
        <v>0</v>
      </c>
      <c r="AJ89" s="6"/>
      <c r="AK89" s="6"/>
      <c r="AL89" s="6">
        <f t="shared" si="9"/>
        <v>0</v>
      </c>
      <c r="AM89" s="6"/>
      <c r="AN89" s="252" t="e">
        <f t="shared" si="33"/>
        <v>#DIV/0!</v>
      </c>
    </row>
    <row r="90" spans="1:40" ht="38.25" customHeight="1">
      <c r="A90" s="187" t="s">
        <v>115</v>
      </c>
      <c r="B90" s="27">
        <v>902</v>
      </c>
      <c r="C90" s="8" t="s">
        <v>22</v>
      </c>
      <c r="D90" s="8" t="s">
        <v>147</v>
      </c>
      <c r="E90" s="8"/>
      <c r="F90" s="156">
        <f>F91+F92</f>
        <v>0</v>
      </c>
      <c r="G90" s="161">
        <f>G91+G92</f>
        <v>1056.3</v>
      </c>
      <c r="H90" s="6">
        <f t="shared" si="31"/>
        <v>1056.3</v>
      </c>
      <c r="I90" s="6"/>
      <c r="J90" s="6"/>
      <c r="K90" s="252">
        <f t="shared" si="35"/>
        <v>1056.3</v>
      </c>
      <c r="L90" s="6"/>
      <c r="M90" s="6"/>
      <c r="N90" s="6">
        <f t="shared" si="2"/>
        <v>1056.3</v>
      </c>
      <c r="O90" s="6">
        <f>O91+O92</f>
        <v>0</v>
      </c>
      <c r="P90" s="6"/>
      <c r="Q90" s="6">
        <f t="shared" si="3"/>
        <v>1056.3</v>
      </c>
      <c r="R90" s="6"/>
      <c r="S90" s="6"/>
      <c r="T90" s="252">
        <f t="shared" si="32"/>
        <v>1056.3</v>
      </c>
      <c r="U90" s="6">
        <f>U91+U92</f>
        <v>37.799999999999997</v>
      </c>
      <c r="V90" s="6"/>
      <c r="W90" s="6">
        <f t="shared" si="5"/>
        <v>1094.0999999999999</v>
      </c>
      <c r="X90" s="6"/>
      <c r="Y90" s="6"/>
      <c r="Z90" s="6">
        <f t="shared" si="6"/>
        <v>1094.0999999999999</v>
      </c>
      <c r="AA90" s="6">
        <f>AA91+AA92</f>
        <v>0</v>
      </c>
      <c r="AB90" s="6"/>
      <c r="AC90" s="6">
        <f t="shared" si="7"/>
        <v>1094.0999999999999</v>
      </c>
      <c r="AD90" s="6">
        <f>AD91+AD92</f>
        <v>0</v>
      </c>
      <c r="AE90" s="6"/>
      <c r="AF90" s="6">
        <f t="shared" si="23"/>
        <v>1094.0999999999999</v>
      </c>
      <c r="AG90" s="6">
        <f>AG91</f>
        <v>0</v>
      </c>
      <c r="AH90" s="6"/>
      <c r="AI90" s="6">
        <f t="shared" si="8"/>
        <v>1094.0999999999999</v>
      </c>
      <c r="AJ90" s="6"/>
      <c r="AK90" s="6"/>
      <c r="AL90" s="6">
        <f t="shared" si="9"/>
        <v>1094.0999999999999</v>
      </c>
      <c r="AM90" s="156">
        <f>AM91+AM92</f>
        <v>1094.0999999999999</v>
      </c>
      <c r="AN90" s="252">
        <f t="shared" si="33"/>
        <v>100</v>
      </c>
    </row>
    <row r="91" spans="1:40" ht="33.75" customHeight="1">
      <c r="A91" s="1" t="s">
        <v>6</v>
      </c>
      <c r="B91" s="27">
        <v>902</v>
      </c>
      <c r="C91" s="8" t="s">
        <v>22</v>
      </c>
      <c r="D91" s="8" t="s">
        <v>147</v>
      </c>
      <c r="E91" s="8" t="s">
        <v>7</v>
      </c>
      <c r="F91" s="8"/>
      <c r="G91" s="138">
        <v>874.3</v>
      </c>
      <c r="H91" s="6">
        <f t="shared" si="31"/>
        <v>874.3</v>
      </c>
      <c r="I91" s="6"/>
      <c r="J91" s="6"/>
      <c r="K91" s="252">
        <f t="shared" si="35"/>
        <v>874.3</v>
      </c>
      <c r="L91" s="6"/>
      <c r="M91" s="6"/>
      <c r="N91" s="6">
        <f t="shared" si="2"/>
        <v>874.3</v>
      </c>
      <c r="O91" s="6"/>
      <c r="P91" s="6"/>
      <c r="Q91" s="6">
        <f t="shared" si="3"/>
        <v>874.3</v>
      </c>
      <c r="R91" s="6"/>
      <c r="S91" s="6"/>
      <c r="T91" s="252">
        <f t="shared" si="32"/>
        <v>874.3</v>
      </c>
      <c r="U91" s="6">
        <v>37.799999999999997</v>
      </c>
      <c r="V91" s="6"/>
      <c r="W91" s="6">
        <f t="shared" si="5"/>
        <v>912.09999999999991</v>
      </c>
      <c r="X91" s="6"/>
      <c r="Y91" s="6"/>
      <c r="Z91" s="6">
        <f t="shared" si="6"/>
        <v>912.09999999999991</v>
      </c>
      <c r="AA91" s="6"/>
      <c r="AB91" s="6"/>
      <c r="AC91" s="6">
        <f t="shared" si="7"/>
        <v>912.09999999999991</v>
      </c>
      <c r="AD91" s="6">
        <v>73.7</v>
      </c>
      <c r="AE91" s="6"/>
      <c r="AF91" s="6">
        <f t="shared" si="23"/>
        <v>985.8</v>
      </c>
      <c r="AG91" s="6"/>
      <c r="AH91" s="6"/>
      <c r="AI91" s="6">
        <f t="shared" si="8"/>
        <v>985.8</v>
      </c>
      <c r="AJ91" s="6"/>
      <c r="AK91" s="6"/>
      <c r="AL91" s="6">
        <f t="shared" si="9"/>
        <v>985.8</v>
      </c>
      <c r="AM91" s="6">
        <v>985.8</v>
      </c>
      <c r="AN91" s="252">
        <f t="shared" si="33"/>
        <v>100</v>
      </c>
    </row>
    <row r="92" spans="1:40" ht="21" customHeight="1">
      <c r="A92" s="7" t="s">
        <v>8</v>
      </c>
      <c r="B92" s="27">
        <v>902</v>
      </c>
      <c r="C92" s="8" t="s">
        <v>22</v>
      </c>
      <c r="D92" s="8" t="s">
        <v>147</v>
      </c>
      <c r="E92" s="8" t="s">
        <v>9</v>
      </c>
      <c r="F92" s="8"/>
      <c r="G92" s="138">
        <v>182</v>
      </c>
      <c r="H92" s="6">
        <f t="shared" si="31"/>
        <v>182</v>
      </c>
      <c r="I92" s="6"/>
      <c r="J92" s="6"/>
      <c r="K92" s="252">
        <f t="shared" si="35"/>
        <v>182</v>
      </c>
      <c r="L92" s="6"/>
      <c r="M92" s="6"/>
      <c r="N92" s="6">
        <f t="shared" si="2"/>
        <v>182</v>
      </c>
      <c r="O92" s="6"/>
      <c r="P92" s="6"/>
      <c r="Q92" s="6">
        <f t="shared" si="3"/>
        <v>182</v>
      </c>
      <c r="R92" s="6"/>
      <c r="S92" s="6"/>
      <c r="T92" s="252">
        <f t="shared" si="32"/>
        <v>182</v>
      </c>
      <c r="U92" s="6"/>
      <c r="V92" s="6"/>
      <c r="W92" s="6">
        <f t="shared" si="5"/>
        <v>182</v>
      </c>
      <c r="X92" s="6"/>
      <c r="Y92" s="6"/>
      <c r="Z92" s="6">
        <f t="shared" si="6"/>
        <v>182</v>
      </c>
      <c r="AA92" s="6"/>
      <c r="AB92" s="6"/>
      <c r="AC92" s="6">
        <f t="shared" si="7"/>
        <v>182</v>
      </c>
      <c r="AD92" s="6">
        <v>-73.7</v>
      </c>
      <c r="AE92" s="6"/>
      <c r="AF92" s="6">
        <f t="shared" si="23"/>
        <v>108.3</v>
      </c>
      <c r="AG92" s="6"/>
      <c r="AH92" s="6"/>
      <c r="AI92" s="6">
        <f t="shared" si="8"/>
        <v>108.3</v>
      </c>
      <c r="AJ92" s="6"/>
      <c r="AK92" s="6"/>
      <c r="AL92" s="6">
        <f t="shared" si="9"/>
        <v>108.3</v>
      </c>
      <c r="AM92" s="6">
        <v>108.3</v>
      </c>
      <c r="AN92" s="252">
        <f t="shared" si="33"/>
        <v>100</v>
      </c>
    </row>
    <row r="93" spans="1:40" ht="17.25" customHeight="1">
      <c r="A93" s="24"/>
      <c r="B93" s="27"/>
      <c r="C93" s="8"/>
      <c r="D93" s="8"/>
      <c r="E93" s="8"/>
      <c r="F93" s="8"/>
      <c r="G93" s="138"/>
      <c r="H93" s="6"/>
      <c r="I93" s="6"/>
      <c r="J93" s="6"/>
      <c r="K93" s="252">
        <f t="shared" si="35"/>
        <v>0</v>
      </c>
      <c r="L93" s="6"/>
      <c r="M93" s="6"/>
      <c r="N93" s="6"/>
      <c r="O93" s="6"/>
      <c r="P93" s="6"/>
      <c r="Q93" s="6"/>
      <c r="R93" s="6"/>
      <c r="S93" s="6"/>
      <c r="T93" s="252">
        <f t="shared" si="32"/>
        <v>0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>
        <f t="shared" si="23"/>
        <v>0</v>
      </c>
      <c r="AG93" s="6"/>
      <c r="AH93" s="6"/>
      <c r="AI93" s="6"/>
      <c r="AJ93" s="6"/>
      <c r="AK93" s="6"/>
      <c r="AL93" s="6"/>
      <c r="AM93" s="6"/>
      <c r="AN93" s="252"/>
    </row>
    <row r="94" spans="1:40" s="55" customFormat="1" ht="33.75" customHeight="1">
      <c r="A94" s="69" t="s">
        <v>26</v>
      </c>
      <c r="B94" s="70">
        <v>902</v>
      </c>
      <c r="C94" s="58" t="s">
        <v>27</v>
      </c>
      <c r="D94" s="58"/>
      <c r="E94" s="58"/>
      <c r="F94" s="28">
        <f>F95</f>
        <v>2420</v>
      </c>
      <c r="G94" s="166"/>
      <c r="H94" s="26">
        <f t="shared" ref="H94:H147" si="36">F94+G94</f>
        <v>2420</v>
      </c>
      <c r="I94" s="28">
        <f>I95+I101</f>
        <v>0</v>
      </c>
      <c r="J94" s="28">
        <f>J95+J101</f>
        <v>0</v>
      </c>
      <c r="K94" s="252">
        <f t="shared" si="35"/>
        <v>2420</v>
      </c>
      <c r="L94" s="28">
        <f>L95+L101</f>
        <v>0</v>
      </c>
      <c r="M94" s="28">
        <f>M95+M101</f>
        <v>123.8</v>
      </c>
      <c r="N94" s="26">
        <f t="shared" si="2"/>
        <v>2543.8000000000002</v>
      </c>
      <c r="O94" s="28">
        <f>O95+O101</f>
        <v>0</v>
      </c>
      <c r="P94" s="28">
        <f>P95+P101</f>
        <v>-2315</v>
      </c>
      <c r="Q94" s="28">
        <f t="shared" ref="Q94:Q186" si="37">N94+O94+P94</f>
        <v>228.80000000000018</v>
      </c>
      <c r="R94" s="28">
        <f>R95+R101</f>
        <v>0</v>
      </c>
      <c r="S94" s="28">
        <f>S95+S101</f>
        <v>0</v>
      </c>
      <c r="T94" s="252">
        <f t="shared" si="32"/>
        <v>228.80000000000018</v>
      </c>
      <c r="U94" s="28">
        <f>U95+U101</f>
        <v>0</v>
      </c>
      <c r="V94" s="28">
        <f>V95+V101</f>
        <v>150</v>
      </c>
      <c r="W94" s="6">
        <f t="shared" si="5"/>
        <v>378.80000000000018</v>
      </c>
      <c r="X94" s="28">
        <f>X95+X101</f>
        <v>0</v>
      </c>
      <c r="Y94" s="28">
        <f>Y95+Y101</f>
        <v>0</v>
      </c>
      <c r="Z94" s="6">
        <f t="shared" si="6"/>
        <v>378.80000000000018</v>
      </c>
      <c r="AA94" s="28">
        <f>AA95+AA101</f>
        <v>0</v>
      </c>
      <c r="AB94" s="28">
        <f>AB95+AB101</f>
        <v>0</v>
      </c>
      <c r="AC94" s="6">
        <f t="shared" si="7"/>
        <v>378.80000000000018</v>
      </c>
      <c r="AD94" s="28">
        <f>AD95+AD101</f>
        <v>0</v>
      </c>
      <c r="AE94" s="28">
        <f>AE95+AE101</f>
        <v>-80.900000000000006</v>
      </c>
      <c r="AF94" s="26">
        <f t="shared" si="23"/>
        <v>297.9000000000002</v>
      </c>
      <c r="AG94" s="28">
        <f>AG95+AG101</f>
        <v>0</v>
      </c>
      <c r="AH94" s="28">
        <f>AH95+AH101</f>
        <v>0</v>
      </c>
      <c r="AI94" s="26">
        <f t="shared" si="8"/>
        <v>297.9000000000002</v>
      </c>
      <c r="AJ94" s="28">
        <f>AJ95+AJ101</f>
        <v>0</v>
      </c>
      <c r="AK94" s="28">
        <f>AK95+AK101</f>
        <v>0</v>
      </c>
      <c r="AL94" s="6">
        <f t="shared" si="9"/>
        <v>297.9000000000002</v>
      </c>
      <c r="AM94" s="28">
        <f>AM95+AM101+AM104</f>
        <v>297.89999999999998</v>
      </c>
      <c r="AN94" s="252">
        <f t="shared" si="33"/>
        <v>99.999999999999929</v>
      </c>
    </row>
    <row r="95" spans="1:40" s="55" customFormat="1" ht="48.75" customHeight="1">
      <c r="A95" s="61" t="s">
        <v>406</v>
      </c>
      <c r="B95" s="184">
        <v>902</v>
      </c>
      <c r="C95" s="58" t="s">
        <v>392</v>
      </c>
      <c r="D95" s="185"/>
      <c r="E95" s="185"/>
      <c r="F95" s="192">
        <f>F96+F99</f>
        <v>2420</v>
      </c>
      <c r="G95" s="192"/>
      <c r="H95" s="28">
        <f t="shared" si="36"/>
        <v>2420</v>
      </c>
      <c r="I95" s="28">
        <f>I96+I99</f>
        <v>0</v>
      </c>
      <c r="J95" s="28"/>
      <c r="K95" s="252">
        <f t="shared" si="35"/>
        <v>2420</v>
      </c>
      <c r="L95" s="28">
        <f>L96+L99</f>
        <v>0</v>
      </c>
      <c r="M95" s="28">
        <f>M96+M99</f>
        <v>123.8</v>
      </c>
      <c r="N95" s="28">
        <f t="shared" si="2"/>
        <v>2543.8000000000002</v>
      </c>
      <c r="O95" s="28">
        <f>O96+O99</f>
        <v>0</v>
      </c>
      <c r="P95" s="28">
        <f>P96+P99</f>
        <v>-2315</v>
      </c>
      <c r="Q95" s="28">
        <f t="shared" si="37"/>
        <v>228.80000000000018</v>
      </c>
      <c r="R95" s="28">
        <f>R96+R99</f>
        <v>0</v>
      </c>
      <c r="S95" s="28">
        <f>S96+S99</f>
        <v>0</v>
      </c>
      <c r="T95" s="252">
        <f t="shared" si="32"/>
        <v>228.80000000000018</v>
      </c>
      <c r="U95" s="28">
        <f>U96+U99</f>
        <v>0</v>
      </c>
      <c r="V95" s="28">
        <f>V96+V99</f>
        <v>150</v>
      </c>
      <c r="W95" s="28">
        <f t="shared" si="5"/>
        <v>378.80000000000018</v>
      </c>
      <c r="X95" s="28">
        <f>X96+X99</f>
        <v>0</v>
      </c>
      <c r="Y95" s="28">
        <f>Y96+Y99</f>
        <v>0</v>
      </c>
      <c r="Z95" s="28">
        <f t="shared" si="6"/>
        <v>378.80000000000018</v>
      </c>
      <c r="AA95" s="28">
        <f>AA96+AA99</f>
        <v>0</v>
      </c>
      <c r="AB95" s="28">
        <f>AB96+AB99</f>
        <v>0</v>
      </c>
      <c r="AC95" s="28">
        <f t="shared" si="7"/>
        <v>378.80000000000018</v>
      </c>
      <c r="AD95" s="28">
        <f>AD96+AD99</f>
        <v>0</v>
      </c>
      <c r="AE95" s="28">
        <f>AE96+AE99</f>
        <v>-80.900000000000006</v>
      </c>
      <c r="AF95" s="6">
        <f t="shared" si="23"/>
        <v>297.9000000000002</v>
      </c>
      <c r="AG95" s="28">
        <f>AG96+AG99</f>
        <v>0</v>
      </c>
      <c r="AH95" s="28">
        <f>AH96+AH99</f>
        <v>0</v>
      </c>
      <c r="AI95" s="28">
        <f t="shared" ref="AI95:AI187" si="38">AF95+AG95+AH95</f>
        <v>297.9000000000002</v>
      </c>
      <c r="AJ95" s="28">
        <f>AJ96+AJ99</f>
        <v>0</v>
      </c>
      <c r="AK95" s="28">
        <f>AK96+AK99</f>
        <v>0</v>
      </c>
      <c r="AL95" s="28">
        <f t="shared" ref="AL95:AL187" si="39">AI95+AJ95+AK95</f>
        <v>297.9000000000002</v>
      </c>
      <c r="AM95" s="28">
        <f>AM96+AM99</f>
        <v>297.89999999999998</v>
      </c>
      <c r="AN95" s="252">
        <f t="shared" si="33"/>
        <v>99.999999999999929</v>
      </c>
    </row>
    <row r="96" spans="1:40" ht="111.75" customHeight="1">
      <c r="A96" s="222" t="s">
        <v>306</v>
      </c>
      <c r="B96" s="238">
        <v>902</v>
      </c>
      <c r="C96" s="239" t="s">
        <v>392</v>
      </c>
      <c r="D96" s="235" t="s">
        <v>156</v>
      </c>
      <c r="E96" s="235"/>
      <c r="F96" s="236">
        <f>F97+F98</f>
        <v>2420</v>
      </c>
      <c r="G96" s="236"/>
      <c r="H96" s="236">
        <f t="shared" si="36"/>
        <v>2420</v>
      </c>
      <c r="I96" s="236">
        <f>I97+I98</f>
        <v>0</v>
      </c>
      <c r="J96" s="236"/>
      <c r="K96" s="252">
        <f t="shared" si="35"/>
        <v>2420</v>
      </c>
      <c r="L96" s="236">
        <f t="shared" ref="L96:AM96" si="40">L97+L98</f>
        <v>0</v>
      </c>
      <c r="M96" s="236">
        <f t="shared" si="40"/>
        <v>123.8</v>
      </c>
      <c r="N96" s="236">
        <f t="shared" ref="N96:N198" si="41">K96+L96+M96</f>
        <v>2543.8000000000002</v>
      </c>
      <c r="O96" s="236">
        <f t="shared" si="40"/>
        <v>0</v>
      </c>
      <c r="P96" s="236">
        <f t="shared" si="40"/>
        <v>-2315</v>
      </c>
      <c r="Q96" s="236">
        <f t="shared" si="40"/>
        <v>228.80000000000018</v>
      </c>
      <c r="R96" s="236">
        <f t="shared" si="40"/>
        <v>0</v>
      </c>
      <c r="S96" s="236">
        <f t="shared" si="40"/>
        <v>0</v>
      </c>
      <c r="T96" s="252">
        <f t="shared" si="32"/>
        <v>228.80000000000018</v>
      </c>
      <c r="U96" s="236">
        <f t="shared" si="40"/>
        <v>0</v>
      </c>
      <c r="V96" s="236">
        <f t="shared" si="40"/>
        <v>0</v>
      </c>
      <c r="W96" s="236">
        <f t="shared" ref="W96:W194" si="42">T96+U96+V96</f>
        <v>228.80000000000018</v>
      </c>
      <c r="X96" s="236">
        <f t="shared" si="40"/>
        <v>0</v>
      </c>
      <c r="Y96" s="236">
        <f t="shared" si="40"/>
        <v>0</v>
      </c>
      <c r="Z96" s="236">
        <f t="shared" ref="Z96:Z194" si="43">W96+X96+Y96</f>
        <v>228.80000000000018</v>
      </c>
      <c r="AA96" s="236">
        <f t="shared" si="40"/>
        <v>0</v>
      </c>
      <c r="AB96" s="236">
        <f t="shared" si="40"/>
        <v>0</v>
      </c>
      <c r="AC96" s="236">
        <f t="shared" ref="AC96:AC194" si="44">Z96+AA96+AB96</f>
        <v>228.80000000000018</v>
      </c>
      <c r="AD96" s="236">
        <f t="shared" si="40"/>
        <v>0</v>
      </c>
      <c r="AE96" s="236">
        <f t="shared" si="40"/>
        <v>-80.900000000000006</v>
      </c>
      <c r="AF96" s="6">
        <f t="shared" si="23"/>
        <v>147.90000000000018</v>
      </c>
      <c r="AG96" s="236">
        <f t="shared" si="40"/>
        <v>0</v>
      </c>
      <c r="AH96" s="236">
        <f t="shared" si="40"/>
        <v>0</v>
      </c>
      <c r="AI96" s="236">
        <f t="shared" si="38"/>
        <v>147.90000000000018</v>
      </c>
      <c r="AJ96" s="236">
        <f t="shared" si="40"/>
        <v>0</v>
      </c>
      <c r="AK96" s="236">
        <f t="shared" si="40"/>
        <v>0</v>
      </c>
      <c r="AL96" s="236">
        <f t="shared" si="39"/>
        <v>147.90000000000018</v>
      </c>
      <c r="AM96" s="236">
        <f t="shared" si="40"/>
        <v>147.9</v>
      </c>
      <c r="AN96" s="252">
        <f t="shared" si="33"/>
        <v>99.999999999999886</v>
      </c>
    </row>
    <row r="97" spans="1:40" ht="33.75" customHeight="1">
      <c r="A97" s="36" t="s">
        <v>8</v>
      </c>
      <c r="B97" s="72">
        <v>902</v>
      </c>
      <c r="C97" s="8" t="s">
        <v>392</v>
      </c>
      <c r="D97" s="8" t="s">
        <v>156</v>
      </c>
      <c r="E97" s="8" t="s">
        <v>9</v>
      </c>
      <c r="F97" s="6">
        <f>2300+100</f>
        <v>2400</v>
      </c>
      <c r="G97" s="6"/>
      <c r="H97" s="6">
        <f t="shared" si="36"/>
        <v>2400</v>
      </c>
      <c r="I97" s="6"/>
      <c r="J97" s="6"/>
      <c r="K97" s="252">
        <f t="shared" si="35"/>
        <v>2400</v>
      </c>
      <c r="L97" s="6"/>
      <c r="M97" s="6">
        <v>123.8</v>
      </c>
      <c r="N97" s="6">
        <f t="shared" si="41"/>
        <v>2523.8000000000002</v>
      </c>
      <c r="O97" s="6"/>
      <c r="P97" s="6">
        <f>-2300-40+16.5+8.5</f>
        <v>-2315</v>
      </c>
      <c r="Q97" s="6">
        <f t="shared" si="37"/>
        <v>208.80000000000018</v>
      </c>
      <c r="R97" s="6"/>
      <c r="S97" s="6"/>
      <c r="T97" s="252">
        <f t="shared" si="32"/>
        <v>208.80000000000018</v>
      </c>
      <c r="U97" s="6"/>
      <c r="V97" s="6"/>
      <c r="W97" s="6">
        <f t="shared" si="42"/>
        <v>208.80000000000018</v>
      </c>
      <c r="X97" s="6"/>
      <c r="Y97" s="6"/>
      <c r="Z97" s="6">
        <f t="shared" si="43"/>
        <v>208.80000000000018</v>
      </c>
      <c r="AA97" s="6"/>
      <c r="AB97" s="6"/>
      <c r="AC97" s="6">
        <f t="shared" si="44"/>
        <v>208.80000000000018</v>
      </c>
      <c r="AD97" s="6"/>
      <c r="AE97" s="6">
        <v>-80.900000000000006</v>
      </c>
      <c r="AF97" s="6">
        <f t="shared" si="23"/>
        <v>127.90000000000018</v>
      </c>
      <c r="AG97" s="6"/>
      <c r="AH97" s="6"/>
      <c r="AI97" s="6">
        <f t="shared" si="38"/>
        <v>127.90000000000018</v>
      </c>
      <c r="AJ97" s="6"/>
      <c r="AK97" s="6"/>
      <c r="AL97" s="6">
        <f t="shared" si="39"/>
        <v>127.90000000000018</v>
      </c>
      <c r="AM97" s="6">
        <v>127.9</v>
      </c>
      <c r="AN97" s="252">
        <f t="shared" si="33"/>
        <v>99.999999999999872</v>
      </c>
    </row>
    <row r="98" spans="1:40" ht="33.75" customHeight="1">
      <c r="A98" s="1" t="s">
        <v>66</v>
      </c>
      <c r="B98" s="72">
        <v>902</v>
      </c>
      <c r="C98" s="8" t="s">
        <v>392</v>
      </c>
      <c r="D98" s="8" t="s">
        <v>156</v>
      </c>
      <c r="E98" s="8" t="s">
        <v>67</v>
      </c>
      <c r="F98" s="6">
        <v>20</v>
      </c>
      <c r="G98" s="6"/>
      <c r="H98" s="6">
        <f t="shared" si="36"/>
        <v>20</v>
      </c>
      <c r="I98" s="6"/>
      <c r="J98" s="6"/>
      <c r="K98" s="252">
        <f t="shared" si="35"/>
        <v>20</v>
      </c>
      <c r="L98" s="6"/>
      <c r="M98" s="6"/>
      <c r="N98" s="6">
        <f t="shared" si="41"/>
        <v>20</v>
      </c>
      <c r="O98" s="6"/>
      <c r="P98" s="6"/>
      <c r="Q98" s="6">
        <f t="shared" si="37"/>
        <v>20</v>
      </c>
      <c r="R98" s="6"/>
      <c r="S98" s="6"/>
      <c r="T98" s="252">
        <f t="shared" si="32"/>
        <v>20</v>
      </c>
      <c r="U98" s="6"/>
      <c r="V98" s="6"/>
      <c r="W98" s="6">
        <f t="shared" si="42"/>
        <v>20</v>
      </c>
      <c r="X98" s="6"/>
      <c r="Y98" s="6"/>
      <c r="Z98" s="6">
        <f t="shared" si="43"/>
        <v>20</v>
      </c>
      <c r="AA98" s="6"/>
      <c r="AB98" s="6"/>
      <c r="AC98" s="6">
        <f t="shared" si="44"/>
        <v>20</v>
      </c>
      <c r="AD98" s="6"/>
      <c r="AE98" s="6"/>
      <c r="AF98" s="6">
        <f t="shared" si="23"/>
        <v>20</v>
      </c>
      <c r="AG98" s="6"/>
      <c r="AH98" s="6"/>
      <c r="AI98" s="6">
        <f t="shared" si="38"/>
        <v>20</v>
      </c>
      <c r="AJ98" s="6"/>
      <c r="AK98" s="6"/>
      <c r="AL98" s="6">
        <f t="shared" si="39"/>
        <v>20</v>
      </c>
      <c r="AM98" s="6">
        <v>20</v>
      </c>
      <c r="AN98" s="252">
        <f t="shared" si="33"/>
        <v>100</v>
      </c>
    </row>
    <row r="99" spans="1:40" ht="33.75" customHeight="1">
      <c r="A99" s="1" t="s">
        <v>121</v>
      </c>
      <c r="B99" s="72">
        <v>902</v>
      </c>
      <c r="C99" s="8" t="s">
        <v>392</v>
      </c>
      <c r="D99" s="75" t="s">
        <v>154</v>
      </c>
      <c r="E99" s="8"/>
      <c r="F99" s="6">
        <f>F100</f>
        <v>0</v>
      </c>
      <c r="G99" s="6"/>
      <c r="H99" s="6">
        <f t="shared" si="36"/>
        <v>0</v>
      </c>
      <c r="I99" s="6">
        <f>I100</f>
        <v>0</v>
      </c>
      <c r="J99" s="6"/>
      <c r="K99" s="252">
        <f t="shared" si="35"/>
        <v>0</v>
      </c>
      <c r="L99" s="6">
        <f>L100</f>
        <v>0</v>
      </c>
      <c r="M99" s="6">
        <f>M100</f>
        <v>0</v>
      </c>
      <c r="N99" s="6">
        <f t="shared" si="41"/>
        <v>0</v>
      </c>
      <c r="O99" s="6">
        <f>O100</f>
        <v>0</v>
      </c>
      <c r="P99" s="6">
        <f>P100</f>
        <v>0</v>
      </c>
      <c r="Q99" s="6">
        <f t="shared" si="37"/>
        <v>0</v>
      </c>
      <c r="R99" s="6">
        <f>R100</f>
        <v>0</v>
      </c>
      <c r="S99" s="6">
        <f>S100</f>
        <v>0</v>
      </c>
      <c r="T99" s="252">
        <f t="shared" si="32"/>
        <v>0</v>
      </c>
      <c r="U99" s="6">
        <f>U100</f>
        <v>0</v>
      </c>
      <c r="V99" s="6">
        <f>V100</f>
        <v>150</v>
      </c>
      <c r="W99" s="6">
        <f t="shared" si="42"/>
        <v>150</v>
      </c>
      <c r="X99" s="6">
        <f>X100</f>
        <v>0</v>
      </c>
      <c r="Y99" s="6">
        <f>Y100</f>
        <v>0</v>
      </c>
      <c r="Z99" s="6">
        <f t="shared" si="43"/>
        <v>150</v>
      </c>
      <c r="AA99" s="6">
        <f>AA100</f>
        <v>0</v>
      </c>
      <c r="AB99" s="6">
        <f>AB100</f>
        <v>0</v>
      </c>
      <c r="AC99" s="6">
        <f t="shared" si="44"/>
        <v>150</v>
      </c>
      <c r="AD99" s="6">
        <f>AD100</f>
        <v>0</v>
      </c>
      <c r="AE99" s="6">
        <f>AE100</f>
        <v>0</v>
      </c>
      <c r="AF99" s="6">
        <f t="shared" si="23"/>
        <v>150</v>
      </c>
      <c r="AG99" s="6">
        <f>AG100</f>
        <v>0</v>
      </c>
      <c r="AH99" s="6">
        <f>AH100</f>
        <v>0</v>
      </c>
      <c r="AI99" s="6">
        <f t="shared" si="38"/>
        <v>150</v>
      </c>
      <c r="AJ99" s="6">
        <f>AJ100</f>
        <v>0</v>
      </c>
      <c r="AK99" s="6">
        <f>AK100</f>
        <v>0</v>
      </c>
      <c r="AL99" s="6">
        <f t="shared" si="39"/>
        <v>150</v>
      </c>
      <c r="AM99" s="6">
        <f>AM100</f>
        <v>150</v>
      </c>
      <c r="AN99" s="252">
        <f t="shared" si="33"/>
        <v>100</v>
      </c>
    </row>
    <row r="100" spans="1:40" ht="33.75" customHeight="1">
      <c r="A100" s="1" t="s">
        <v>106</v>
      </c>
      <c r="B100" s="72">
        <v>902</v>
      </c>
      <c r="C100" s="8" t="s">
        <v>392</v>
      </c>
      <c r="D100" s="75" t="s">
        <v>154</v>
      </c>
      <c r="E100" s="8" t="s">
        <v>67</v>
      </c>
      <c r="F100" s="6"/>
      <c r="G100" s="6"/>
      <c r="H100" s="6">
        <f t="shared" si="36"/>
        <v>0</v>
      </c>
      <c r="I100" s="6"/>
      <c r="J100" s="6"/>
      <c r="K100" s="252">
        <f t="shared" si="35"/>
        <v>0</v>
      </c>
      <c r="L100" s="6"/>
      <c r="M100" s="6"/>
      <c r="N100" s="6">
        <f t="shared" si="41"/>
        <v>0</v>
      </c>
      <c r="O100" s="6"/>
      <c r="P100" s="6"/>
      <c r="Q100" s="6">
        <f t="shared" si="37"/>
        <v>0</v>
      </c>
      <c r="R100" s="6"/>
      <c r="S100" s="6"/>
      <c r="T100" s="252">
        <f t="shared" si="32"/>
        <v>0</v>
      </c>
      <c r="U100" s="6"/>
      <c r="V100" s="6">
        <f>50+100</f>
        <v>150</v>
      </c>
      <c r="W100" s="6">
        <f t="shared" si="42"/>
        <v>150</v>
      </c>
      <c r="X100" s="6"/>
      <c r="Y100" s="6"/>
      <c r="Z100" s="6">
        <f t="shared" si="43"/>
        <v>150</v>
      </c>
      <c r="AA100" s="6"/>
      <c r="AB100" s="6"/>
      <c r="AC100" s="6">
        <f t="shared" si="44"/>
        <v>150</v>
      </c>
      <c r="AD100" s="6"/>
      <c r="AE100" s="6"/>
      <c r="AF100" s="6">
        <f t="shared" si="23"/>
        <v>150</v>
      </c>
      <c r="AG100" s="6"/>
      <c r="AH100" s="6"/>
      <c r="AI100" s="6">
        <f t="shared" si="38"/>
        <v>150</v>
      </c>
      <c r="AJ100" s="6"/>
      <c r="AK100" s="6"/>
      <c r="AL100" s="6">
        <f t="shared" si="39"/>
        <v>150</v>
      </c>
      <c r="AM100" s="6">
        <v>150</v>
      </c>
      <c r="AN100" s="252">
        <f t="shared" si="33"/>
        <v>100</v>
      </c>
    </row>
    <row r="101" spans="1:40" ht="33.75" hidden="1" customHeight="1">
      <c r="A101" s="1" t="s">
        <v>28</v>
      </c>
      <c r="B101" s="27" t="s">
        <v>29</v>
      </c>
      <c r="C101" s="8" t="s">
        <v>30</v>
      </c>
      <c r="D101" s="75"/>
      <c r="E101" s="8"/>
      <c r="F101" s="6"/>
      <c r="G101" s="6"/>
      <c r="H101" s="6">
        <f t="shared" si="36"/>
        <v>0</v>
      </c>
      <c r="I101" s="6">
        <f t="shared" ref="I101:M102" si="45">I102</f>
        <v>0</v>
      </c>
      <c r="J101" s="6"/>
      <c r="K101" s="252">
        <f t="shared" si="35"/>
        <v>0</v>
      </c>
      <c r="L101" s="6">
        <f t="shared" si="45"/>
        <v>0</v>
      </c>
      <c r="M101" s="6">
        <f t="shared" si="45"/>
        <v>0</v>
      </c>
      <c r="N101" s="6">
        <f t="shared" si="41"/>
        <v>0</v>
      </c>
      <c r="O101" s="6">
        <f>O102</f>
        <v>0</v>
      </c>
      <c r="P101" s="6">
        <f>P102</f>
        <v>0</v>
      </c>
      <c r="Q101" s="6">
        <f t="shared" si="37"/>
        <v>0</v>
      </c>
      <c r="R101" s="6">
        <f>R102</f>
        <v>0</v>
      </c>
      <c r="S101" s="6">
        <f>S102</f>
        <v>0</v>
      </c>
      <c r="T101" s="252">
        <f t="shared" si="32"/>
        <v>0</v>
      </c>
      <c r="U101" s="6">
        <f>U102</f>
        <v>0</v>
      </c>
      <c r="V101" s="6">
        <f>V102</f>
        <v>0</v>
      </c>
      <c r="W101" s="6">
        <f t="shared" si="42"/>
        <v>0</v>
      </c>
      <c r="X101" s="6">
        <f>X102</f>
        <v>0</v>
      </c>
      <c r="Y101" s="6">
        <f>Y102</f>
        <v>0</v>
      </c>
      <c r="Z101" s="6">
        <f t="shared" si="43"/>
        <v>0</v>
      </c>
      <c r="AA101" s="6">
        <f>AA102</f>
        <v>0</v>
      </c>
      <c r="AB101" s="6">
        <f>AB102</f>
        <v>0</v>
      </c>
      <c r="AC101" s="6">
        <f t="shared" si="44"/>
        <v>0</v>
      </c>
      <c r="AD101" s="6">
        <f>AD102</f>
        <v>0</v>
      </c>
      <c r="AE101" s="6">
        <f>AE102</f>
        <v>0</v>
      </c>
      <c r="AF101" s="6">
        <f t="shared" si="23"/>
        <v>0</v>
      </c>
      <c r="AG101" s="6">
        <f>AG102</f>
        <v>0</v>
      </c>
      <c r="AH101" s="6">
        <f>AH102</f>
        <v>0</v>
      </c>
      <c r="AI101" s="6">
        <f t="shared" si="38"/>
        <v>0</v>
      </c>
      <c r="AJ101" s="6">
        <f>AJ102</f>
        <v>0</v>
      </c>
      <c r="AK101" s="6">
        <f>AK102</f>
        <v>0</v>
      </c>
      <c r="AL101" s="6">
        <f t="shared" si="39"/>
        <v>0</v>
      </c>
      <c r="AM101" s="6">
        <f>AM102</f>
        <v>0</v>
      </c>
      <c r="AN101" s="252" t="e">
        <f t="shared" si="33"/>
        <v>#DIV/0!</v>
      </c>
    </row>
    <row r="102" spans="1:40" ht="67.5" hidden="1" customHeight="1">
      <c r="A102" s="195" t="s">
        <v>308</v>
      </c>
      <c r="B102" s="27" t="s">
        <v>29</v>
      </c>
      <c r="C102" s="74" t="s">
        <v>30</v>
      </c>
      <c r="D102" s="75" t="s">
        <v>141</v>
      </c>
      <c r="E102" s="8"/>
      <c r="F102" s="8"/>
      <c r="G102" s="138"/>
      <c r="H102" s="6">
        <f t="shared" si="36"/>
        <v>0</v>
      </c>
      <c r="I102" s="6">
        <f t="shared" si="45"/>
        <v>0</v>
      </c>
      <c r="J102" s="6"/>
      <c r="K102" s="252">
        <f t="shared" si="35"/>
        <v>0</v>
      </c>
      <c r="L102" s="6">
        <f t="shared" si="45"/>
        <v>0</v>
      </c>
      <c r="M102" s="6">
        <f t="shared" si="45"/>
        <v>0</v>
      </c>
      <c r="N102" s="6">
        <f t="shared" si="41"/>
        <v>0</v>
      </c>
      <c r="O102" s="6">
        <f>O103</f>
        <v>0</v>
      </c>
      <c r="P102" s="6">
        <f>P103</f>
        <v>0</v>
      </c>
      <c r="Q102" s="6">
        <f t="shared" si="37"/>
        <v>0</v>
      </c>
      <c r="R102" s="6">
        <f>R103</f>
        <v>0</v>
      </c>
      <c r="S102" s="6">
        <f>S103</f>
        <v>0</v>
      </c>
      <c r="T102" s="252">
        <f t="shared" si="32"/>
        <v>0</v>
      </c>
      <c r="U102" s="6">
        <f>U103</f>
        <v>0</v>
      </c>
      <c r="V102" s="6">
        <f>V103</f>
        <v>0</v>
      </c>
      <c r="W102" s="6">
        <f t="shared" si="42"/>
        <v>0</v>
      </c>
      <c r="X102" s="6">
        <f>X103</f>
        <v>0</v>
      </c>
      <c r="Y102" s="6">
        <f>Y103</f>
        <v>0</v>
      </c>
      <c r="Z102" s="6">
        <f t="shared" si="43"/>
        <v>0</v>
      </c>
      <c r="AA102" s="6">
        <f>AA103</f>
        <v>0</v>
      </c>
      <c r="AB102" s="6">
        <f>AB103</f>
        <v>0</v>
      </c>
      <c r="AC102" s="6">
        <f t="shared" si="44"/>
        <v>0</v>
      </c>
      <c r="AD102" s="6">
        <f>AD103</f>
        <v>0</v>
      </c>
      <c r="AE102" s="6">
        <f>AE103</f>
        <v>0</v>
      </c>
      <c r="AF102" s="6">
        <f t="shared" si="23"/>
        <v>0</v>
      </c>
      <c r="AG102" s="6">
        <f>AG103</f>
        <v>0</v>
      </c>
      <c r="AH102" s="6">
        <f>AH103</f>
        <v>0</v>
      </c>
      <c r="AI102" s="6">
        <f t="shared" si="38"/>
        <v>0</v>
      </c>
      <c r="AJ102" s="6">
        <f>AJ103</f>
        <v>0</v>
      </c>
      <c r="AK102" s="6">
        <f>AK103</f>
        <v>0</v>
      </c>
      <c r="AL102" s="6">
        <f t="shared" si="39"/>
        <v>0</v>
      </c>
      <c r="AM102" s="6">
        <f>AM103</f>
        <v>0</v>
      </c>
      <c r="AN102" s="252" t="e">
        <f t="shared" si="33"/>
        <v>#DIV/0!</v>
      </c>
    </row>
    <row r="103" spans="1:40" ht="33.75" hidden="1" customHeight="1">
      <c r="A103" s="36" t="s">
        <v>14</v>
      </c>
      <c r="B103" s="281" t="s">
        <v>29</v>
      </c>
      <c r="C103" s="8" t="s">
        <v>30</v>
      </c>
      <c r="D103" s="75" t="s">
        <v>141</v>
      </c>
      <c r="E103" s="8" t="s">
        <v>9</v>
      </c>
      <c r="F103" s="8"/>
      <c r="G103" s="138"/>
      <c r="H103" s="6">
        <f t="shared" si="36"/>
        <v>0</v>
      </c>
      <c r="I103" s="6"/>
      <c r="J103" s="6"/>
      <c r="K103" s="252">
        <f t="shared" si="35"/>
        <v>0</v>
      </c>
      <c r="L103" s="6"/>
      <c r="M103" s="6"/>
      <c r="N103" s="6">
        <f t="shared" si="41"/>
        <v>0</v>
      </c>
      <c r="O103" s="6"/>
      <c r="P103" s="6"/>
      <c r="Q103" s="6">
        <f t="shared" si="37"/>
        <v>0</v>
      </c>
      <c r="R103" s="6"/>
      <c r="S103" s="6"/>
      <c r="T103" s="252">
        <f t="shared" si="32"/>
        <v>0</v>
      </c>
      <c r="U103" s="6"/>
      <c r="V103" s="6"/>
      <c r="W103" s="6">
        <f t="shared" si="42"/>
        <v>0</v>
      </c>
      <c r="X103" s="6"/>
      <c r="Y103" s="6"/>
      <c r="Z103" s="6">
        <f t="shared" si="43"/>
        <v>0</v>
      </c>
      <c r="AA103" s="6"/>
      <c r="AB103" s="6"/>
      <c r="AC103" s="6">
        <f t="shared" si="44"/>
        <v>0</v>
      </c>
      <c r="AD103" s="6"/>
      <c r="AE103" s="6"/>
      <c r="AF103" s="6">
        <f t="shared" si="23"/>
        <v>0</v>
      </c>
      <c r="AG103" s="6"/>
      <c r="AH103" s="6"/>
      <c r="AI103" s="6">
        <f t="shared" si="38"/>
        <v>0</v>
      </c>
      <c r="AJ103" s="6"/>
      <c r="AK103" s="6"/>
      <c r="AL103" s="6">
        <f t="shared" si="39"/>
        <v>0</v>
      </c>
      <c r="AM103" s="6"/>
      <c r="AN103" s="252" t="e">
        <f t="shared" si="33"/>
        <v>#DIV/0!</v>
      </c>
    </row>
    <row r="104" spans="1:40" ht="33.75" hidden="1" customHeight="1">
      <c r="A104" s="61" t="s">
        <v>28</v>
      </c>
      <c r="B104" s="190">
        <v>902</v>
      </c>
      <c r="C104" s="58" t="s">
        <v>30</v>
      </c>
      <c r="D104" s="75"/>
      <c r="E104" s="8"/>
      <c r="F104" s="8"/>
      <c r="G104" s="138"/>
      <c r="H104" s="6"/>
      <c r="I104" s="6"/>
      <c r="J104" s="6"/>
      <c r="K104" s="252"/>
      <c r="L104" s="6"/>
      <c r="M104" s="6">
        <f>M105</f>
        <v>0</v>
      </c>
      <c r="N104" s="6">
        <f t="shared" si="41"/>
        <v>0</v>
      </c>
      <c r="O104" s="6"/>
      <c r="P104" s="6"/>
      <c r="Q104" s="6"/>
      <c r="R104" s="6"/>
      <c r="S104" s="6"/>
      <c r="T104" s="252">
        <f t="shared" si="32"/>
        <v>0</v>
      </c>
      <c r="U104" s="6"/>
      <c r="V104" s="6"/>
      <c r="W104" s="6">
        <f t="shared" si="42"/>
        <v>0</v>
      </c>
      <c r="X104" s="6"/>
      <c r="Y104" s="6"/>
      <c r="Z104" s="6">
        <f t="shared" si="43"/>
        <v>0</v>
      </c>
      <c r="AA104" s="6"/>
      <c r="AB104" s="6"/>
      <c r="AC104" s="6">
        <f t="shared" si="44"/>
        <v>0</v>
      </c>
      <c r="AD104" s="6"/>
      <c r="AE104" s="6"/>
      <c r="AF104" s="6">
        <f t="shared" si="23"/>
        <v>0</v>
      </c>
      <c r="AG104" s="6"/>
      <c r="AH104" s="6"/>
      <c r="AI104" s="6"/>
      <c r="AJ104" s="6"/>
      <c r="AK104" s="6"/>
      <c r="AL104" s="6"/>
      <c r="AM104" s="6">
        <f>AM105</f>
        <v>0</v>
      </c>
      <c r="AN104" s="252"/>
    </row>
    <row r="105" spans="1:40" ht="33.75" hidden="1" customHeight="1">
      <c r="A105" s="227" t="s">
        <v>410</v>
      </c>
      <c r="B105" s="259">
        <v>902</v>
      </c>
      <c r="C105" s="235" t="s">
        <v>30</v>
      </c>
      <c r="D105" s="260" t="s">
        <v>233</v>
      </c>
      <c r="E105" s="8"/>
      <c r="F105" s="8"/>
      <c r="G105" s="138"/>
      <c r="H105" s="6"/>
      <c r="I105" s="6"/>
      <c r="J105" s="6"/>
      <c r="K105" s="252"/>
      <c r="L105" s="6"/>
      <c r="M105" s="6"/>
      <c r="N105" s="6">
        <f t="shared" si="41"/>
        <v>0</v>
      </c>
      <c r="O105" s="6"/>
      <c r="P105" s="6"/>
      <c r="Q105" s="6"/>
      <c r="R105" s="6"/>
      <c r="S105" s="6"/>
      <c r="T105" s="252">
        <f t="shared" si="32"/>
        <v>0</v>
      </c>
      <c r="U105" s="6"/>
      <c r="V105" s="6"/>
      <c r="W105" s="6">
        <f t="shared" si="42"/>
        <v>0</v>
      </c>
      <c r="X105" s="6"/>
      <c r="Y105" s="6"/>
      <c r="Z105" s="6">
        <f t="shared" si="43"/>
        <v>0</v>
      </c>
      <c r="AA105" s="6"/>
      <c r="AB105" s="6"/>
      <c r="AC105" s="6">
        <f t="shared" si="44"/>
        <v>0</v>
      </c>
      <c r="AD105" s="6"/>
      <c r="AE105" s="6"/>
      <c r="AF105" s="6">
        <f t="shared" ref="AF105:AF168" si="46">AC105+AD105+AE105</f>
        <v>0</v>
      </c>
      <c r="AG105" s="6"/>
      <c r="AH105" s="6"/>
      <c r="AI105" s="6"/>
      <c r="AJ105" s="6"/>
      <c r="AK105" s="6"/>
      <c r="AL105" s="6"/>
      <c r="AM105" s="6">
        <f>AM106</f>
        <v>0</v>
      </c>
      <c r="AN105" s="252"/>
    </row>
    <row r="106" spans="1:40" ht="33.75" hidden="1" customHeight="1">
      <c r="A106" s="7" t="s">
        <v>8</v>
      </c>
      <c r="B106" s="39">
        <v>902</v>
      </c>
      <c r="C106" s="8" t="s">
        <v>30</v>
      </c>
      <c r="D106" s="75" t="s">
        <v>233</v>
      </c>
      <c r="E106" s="8" t="s">
        <v>9</v>
      </c>
      <c r="F106" s="8"/>
      <c r="G106" s="138"/>
      <c r="H106" s="6"/>
      <c r="I106" s="6"/>
      <c r="J106" s="6"/>
      <c r="K106" s="252"/>
      <c r="L106" s="6"/>
      <c r="M106" s="6"/>
      <c r="N106" s="6">
        <f t="shared" si="41"/>
        <v>0</v>
      </c>
      <c r="O106" s="6"/>
      <c r="P106" s="6"/>
      <c r="Q106" s="6"/>
      <c r="R106" s="6"/>
      <c r="S106" s="6"/>
      <c r="T106" s="252">
        <f t="shared" si="32"/>
        <v>0</v>
      </c>
      <c r="U106" s="6"/>
      <c r="V106" s="6"/>
      <c r="W106" s="6">
        <f t="shared" si="42"/>
        <v>0</v>
      </c>
      <c r="X106" s="6"/>
      <c r="Y106" s="6"/>
      <c r="Z106" s="6">
        <f t="shared" si="43"/>
        <v>0</v>
      </c>
      <c r="AA106" s="6"/>
      <c r="AB106" s="6"/>
      <c r="AC106" s="6">
        <f t="shared" si="44"/>
        <v>0</v>
      </c>
      <c r="AD106" s="6"/>
      <c r="AE106" s="6"/>
      <c r="AF106" s="6">
        <f t="shared" si="46"/>
        <v>0</v>
      </c>
      <c r="AG106" s="6"/>
      <c r="AH106" s="6"/>
      <c r="AI106" s="6"/>
      <c r="AJ106" s="6"/>
      <c r="AK106" s="6"/>
      <c r="AL106" s="6"/>
      <c r="AM106" s="6"/>
      <c r="AN106" s="252"/>
    </row>
    <row r="107" spans="1:40" ht="33.75" hidden="1" customHeight="1">
      <c r="A107" s="24"/>
      <c r="B107" s="293"/>
      <c r="C107" s="74"/>
      <c r="D107" s="75"/>
      <c r="E107" s="8"/>
      <c r="F107" s="8"/>
      <c r="G107" s="138"/>
      <c r="H107" s="6"/>
      <c r="I107" s="6"/>
      <c r="J107" s="6"/>
      <c r="K107" s="252"/>
      <c r="L107" s="6"/>
      <c r="M107" s="6"/>
      <c r="N107" s="6"/>
      <c r="O107" s="6"/>
      <c r="P107" s="6"/>
      <c r="Q107" s="6"/>
      <c r="R107" s="6"/>
      <c r="S107" s="6"/>
      <c r="T107" s="252">
        <f t="shared" si="32"/>
        <v>0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>
        <f t="shared" si="46"/>
        <v>0</v>
      </c>
      <c r="AG107" s="6"/>
      <c r="AH107" s="6"/>
      <c r="AI107" s="6"/>
      <c r="AJ107" s="6"/>
      <c r="AK107" s="6"/>
      <c r="AL107" s="6"/>
      <c r="AM107" s="6"/>
      <c r="AN107" s="252"/>
    </row>
    <row r="108" spans="1:40" ht="21" customHeight="1">
      <c r="A108" s="21"/>
      <c r="B108" s="76"/>
      <c r="C108" s="74"/>
      <c r="D108" s="75"/>
      <c r="E108" s="8"/>
      <c r="F108" s="8"/>
      <c r="G108" s="138"/>
      <c r="H108" s="6"/>
      <c r="I108" s="6"/>
      <c r="J108" s="6"/>
      <c r="K108" s="252">
        <f t="shared" si="35"/>
        <v>0</v>
      </c>
      <c r="L108" s="6"/>
      <c r="M108" s="6"/>
      <c r="N108" s="6"/>
      <c r="O108" s="6"/>
      <c r="P108" s="6"/>
      <c r="Q108" s="6"/>
      <c r="R108" s="6"/>
      <c r="S108" s="6"/>
      <c r="T108" s="252">
        <f t="shared" si="32"/>
        <v>0</v>
      </c>
      <c r="U108" s="6"/>
      <c r="V108" s="6"/>
      <c r="W108" s="6"/>
      <c r="X108" s="6"/>
      <c r="Y108" s="6"/>
      <c r="Z108" s="6"/>
      <c r="AA108" s="6"/>
      <c r="AB108" s="6"/>
      <c r="AC108" s="6">
        <f t="shared" si="44"/>
        <v>0</v>
      </c>
      <c r="AD108" s="6"/>
      <c r="AE108" s="6"/>
      <c r="AF108" s="6">
        <f t="shared" si="46"/>
        <v>0</v>
      </c>
      <c r="AG108" s="6"/>
      <c r="AH108" s="6"/>
      <c r="AI108" s="6"/>
      <c r="AJ108" s="6"/>
      <c r="AK108" s="6"/>
      <c r="AL108" s="6"/>
      <c r="AM108" s="6"/>
      <c r="AN108" s="252"/>
    </row>
    <row r="109" spans="1:40" s="55" customFormat="1" ht="21" customHeight="1">
      <c r="A109" s="69" t="s">
        <v>31</v>
      </c>
      <c r="B109" s="70">
        <v>902</v>
      </c>
      <c r="C109" s="58" t="s">
        <v>32</v>
      </c>
      <c r="D109" s="58"/>
      <c r="E109" s="58"/>
      <c r="F109" s="155">
        <f>F110+F120+F129+F138</f>
        <v>3099.6</v>
      </c>
      <c r="G109" s="163">
        <f>G110+G120+G129+G138</f>
        <v>88.9</v>
      </c>
      <c r="H109" s="26">
        <f t="shared" si="36"/>
        <v>3188.5</v>
      </c>
      <c r="I109" s="28">
        <f>I110+I120+I129+I138</f>
        <v>5979.5</v>
      </c>
      <c r="J109" s="28">
        <f>J110+J120+J129+J138</f>
        <v>9490</v>
      </c>
      <c r="K109" s="252">
        <f t="shared" si="35"/>
        <v>18658</v>
      </c>
      <c r="L109" s="28">
        <f>L110+L120+L129+L138</f>
        <v>0</v>
      </c>
      <c r="M109" s="28">
        <f>M110+M120+M129+M138</f>
        <v>0</v>
      </c>
      <c r="N109" s="6">
        <f t="shared" si="41"/>
        <v>18658</v>
      </c>
      <c r="O109" s="28">
        <f>O110+O120+O129+O138</f>
        <v>0</v>
      </c>
      <c r="P109" s="28">
        <f>P110+P120+P129+P138</f>
        <v>-2010.5</v>
      </c>
      <c r="Q109" s="28">
        <f t="shared" si="37"/>
        <v>16647.5</v>
      </c>
      <c r="R109" s="28">
        <f>R110+R120+R129+R138</f>
        <v>0</v>
      </c>
      <c r="S109" s="28">
        <f>S110+S120+S129+S138</f>
        <v>-2.5</v>
      </c>
      <c r="T109" s="252">
        <f t="shared" si="32"/>
        <v>16645</v>
      </c>
      <c r="U109" s="28">
        <f>U110+U120+U129+U138</f>
        <v>0</v>
      </c>
      <c r="V109" s="28">
        <f>V110+V120+V129+V138</f>
        <v>1.2</v>
      </c>
      <c r="W109" s="26">
        <f t="shared" si="42"/>
        <v>16646.2</v>
      </c>
      <c r="X109" s="28">
        <f>X110+X120+X129+X138</f>
        <v>0</v>
      </c>
      <c r="Y109" s="28">
        <f>Y110+Y120+Y129+Y138</f>
        <v>0</v>
      </c>
      <c r="Z109" s="26">
        <f t="shared" si="43"/>
        <v>16646.2</v>
      </c>
      <c r="AA109" s="28">
        <f>AA110+AA120+AA129+AA138</f>
        <v>0</v>
      </c>
      <c r="AB109" s="28">
        <f>AB110+AB120+AB129+AB138</f>
        <v>0</v>
      </c>
      <c r="AC109" s="6">
        <f t="shared" si="44"/>
        <v>16646.2</v>
      </c>
      <c r="AD109" s="28">
        <f>AD110+AD120+AD129+AD138</f>
        <v>0</v>
      </c>
      <c r="AE109" s="28">
        <f>AE110+AE120+AE129+AE138</f>
        <v>-776.80000000000007</v>
      </c>
      <c r="AF109" s="155">
        <f>AF110+AF120+AF129+AF138</f>
        <v>16192</v>
      </c>
      <c r="AG109" s="28">
        <f>AG110+AG120+AG129+AG138</f>
        <v>0</v>
      </c>
      <c r="AH109" s="28">
        <f>AH110+AH120+AH129+AH138</f>
        <v>0</v>
      </c>
      <c r="AI109" s="26">
        <f t="shared" si="38"/>
        <v>16192</v>
      </c>
      <c r="AJ109" s="28">
        <f>AJ110+AJ120+AJ129+AJ138</f>
        <v>0</v>
      </c>
      <c r="AK109" s="28">
        <f>AK110+AK120+AK129+AK138</f>
        <v>0</v>
      </c>
      <c r="AL109" s="26">
        <f t="shared" si="39"/>
        <v>16192</v>
      </c>
      <c r="AM109" s="155">
        <f>AM110+AM120+AM129+AM138</f>
        <v>15466.8</v>
      </c>
      <c r="AN109" s="252">
        <f t="shared" si="33"/>
        <v>95.521245059288532</v>
      </c>
    </row>
    <row r="110" spans="1:40" s="55" customFormat="1" ht="33.75" customHeight="1">
      <c r="A110" s="61" t="s">
        <v>33</v>
      </c>
      <c r="B110" s="70">
        <v>902</v>
      </c>
      <c r="C110" s="58" t="s">
        <v>34</v>
      </c>
      <c r="D110" s="58"/>
      <c r="E110" s="58"/>
      <c r="F110" s="155">
        <f>F113</f>
        <v>180</v>
      </c>
      <c r="G110" s="163">
        <f>G111+G114</f>
        <v>88.9</v>
      </c>
      <c r="H110" s="144">
        <f t="shared" si="36"/>
        <v>268.89999999999998</v>
      </c>
      <c r="I110" s="28">
        <f>I111+I114</f>
        <v>-20.5</v>
      </c>
      <c r="J110" s="28"/>
      <c r="K110" s="252">
        <f t="shared" si="35"/>
        <v>248.39999999999998</v>
      </c>
      <c r="L110" s="28">
        <f t="shared" ref="L110:AM110" si="47">L111+L114</f>
        <v>0</v>
      </c>
      <c r="M110" s="28">
        <f t="shared" si="47"/>
        <v>0</v>
      </c>
      <c r="N110" s="28">
        <f t="shared" si="41"/>
        <v>248.39999999999998</v>
      </c>
      <c r="O110" s="28">
        <f t="shared" si="47"/>
        <v>0</v>
      </c>
      <c r="P110" s="28">
        <f t="shared" si="47"/>
        <v>0</v>
      </c>
      <c r="Q110" s="28">
        <f t="shared" si="47"/>
        <v>248.4</v>
      </c>
      <c r="R110" s="28">
        <f t="shared" si="47"/>
        <v>0</v>
      </c>
      <c r="S110" s="28">
        <f t="shared" si="47"/>
        <v>0</v>
      </c>
      <c r="T110" s="252">
        <f t="shared" si="32"/>
        <v>248.4</v>
      </c>
      <c r="U110" s="28">
        <f t="shared" si="47"/>
        <v>0</v>
      </c>
      <c r="V110" s="28">
        <f t="shared" si="47"/>
        <v>0</v>
      </c>
      <c r="W110" s="28">
        <f t="shared" si="42"/>
        <v>248.4</v>
      </c>
      <c r="X110" s="28">
        <f t="shared" si="47"/>
        <v>0</v>
      </c>
      <c r="Y110" s="28">
        <f t="shared" si="47"/>
        <v>0</v>
      </c>
      <c r="Z110" s="28">
        <f t="shared" si="43"/>
        <v>248.4</v>
      </c>
      <c r="AA110" s="28">
        <f t="shared" si="47"/>
        <v>0</v>
      </c>
      <c r="AB110" s="28">
        <f t="shared" si="47"/>
        <v>0</v>
      </c>
      <c r="AC110" s="28">
        <f t="shared" si="44"/>
        <v>248.4</v>
      </c>
      <c r="AD110" s="28">
        <f t="shared" si="47"/>
        <v>0</v>
      </c>
      <c r="AE110" s="28">
        <f t="shared" si="47"/>
        <v>-12</v>
      </c>
      <c r="AF110" s="26">
        <f t="shared" si="46"/>
        <v>236.4</v>
      </c>
      <c r="AG110" s="28">
        <f t="shared" si="47"/>
        <v>0</v>
      </c>
      <c r="AH110" s="28">
        <f t="shared" si="47"/>
        <v>0</v>
      </c>
      <c r="AI110" s="28">
        <f t="shared" si="38"/>
        <v>236.4</v>
      </c>
      <c r="AJ110" s="28">
        <f t="shared" si="47"/>
        <v>0</v>
      </c>
      <c r="AK110" s="28">
        <f t="shared" si="47"/>
        <v>0</v>
      </c>
      <c r="AL110" s="28">
        <f t="shared" si="39"/>
        <v>236.4</v>
      </c>
      <c r="AM110" s="155">
        <f t="shared" si="47"/>
        <v>236.4</v>
      </c>
      <c r="AN110" s="252">
        <f t="shared" si="33"/>
        <v>100</v>
      </c>
    </row>
    <row r="111" spans="1:40" ht="74.25" customHeight="1">
      <c r="A111" s="214" t="s">
        <v>312</v>
      </c>
      <c r="B111" s="234">
        <v>902</v>
      </c>
      <c r="C111" s="235" t="s">
        <v>34</v>
      </c>
      <c r="D111" s="235" t="s">
        <v>227</v>
      </c>
      <c r="E111" s="235"/>
      <c r="F111" s="237">
        <f>F113</f>
        <v>180</v>
      </c>
      <c r="G111" s="237"/>
      <c r="H111" s="236">
        <f t="shared" si="36"/>
        <v>180</v>
      </c>
      <c r="I111" s="236">
        <f t="shared" ref="I111:AM111" si="48">I112</f>
        <v>0</v>
      </c>
      <c r="J111" s="236"/>
      <c r="K111" s="252">
        <f t="shared" si="35"/>
        <v>180</v>
      </c>
      <c r="L111" s="236">
        <f t="shared" si="48"/>
        <v>0</v>
      </c>
      <c r="M111" s="236">
        <f t="shared" si="48"/>
        <v>0</v>
      </c>
      <c r="N111" s="236">
        <f t="shared" si="41"/>
        <v>180</v>
      </c>
      <c r="O111" s="236">
        <f t="shared" si="48"/>
        <v>0</v>
      </c>
      <c r="P111" s="236">
        <f t="shared" si="48"/>
        <v>0</v>
      </c>
      <c r="Q111" s="236">
        <f t="shared" si="48"/>
        <v>180</v>
      </c>
      <c r="R111" s="236">
        <f t="shared" si="48"/>
        <v>0</v>
      </c>
      <c r="S111" s="236">
        <f t="shared" si="48"/>
        <v>0</v>
      </c>
      <c r="T111" s="252">
        <f t="shared" si="32"/>
        <v>180</v>
      </c>
      <c r="U111" s="236">
        <f t="shared" si="48"/>
        <v>0</v>
      </c>
      <c r="V111" s="236">
        <f t="shared" si="48"/>
        <v>0</v>
      </c>
      <c r="W111" s="236">
        <f t="shared" si="42"/>
        <v>180</v>
      </c>
      <c r="X111" s="236">
        <f t="shared" si="48"/>
        <v>0</v>
      </c>
      <c r="Y111" s="236">
        <f t="shared" si="48"/>
        <v>0</v>
      </c>
      <c r="Z111" s="236">
        <f t="shared" si="43"/>
        <v>180</v>
      </c>
      <c r="AA111" s="236">
        <f t="shared" si="48"/>
        <v>0</v>
      </c>
      <c r="AB111" s="236">
        <f t="shared" si="48"/>
        <v>0</v>
      </c>
      <c r="AC111" s="236">
        <f t="shared" si="44"/>
        <v>180</v>
      </c>
      <c r="AD111" s="236">
        <f t="shared" si="48"/>
        <v>0</v>
      </c>
      <c r="AE111" s="236">
        <f>AE113</f>
        <v>-12</v>
      </c>
      <c r="AF111" s="6">
        <f t="shared" si="46"/>
        <v>168</v>
      </c>
      <c r="AG111" s="236">
        <f t="shared" si="48"/>
        <v>0</v>
      </c>
      <c r="AH111" s="236">
        <f t="shared" si="48"/>
        <v>0</v>
      </c>
      <c r="AI111" s="236">
        <f t="shared" si="38"/>
        <v>168</v>
      </c>
      <c r="AJ111" s="236">
        <f t="shared" si="48"/>
        <v>0</v>
      </c>
      <c r="AK111" s="236">
        <f t="shared" si="48"/>
        <v>0</v>
      </c>
      <c r="AL111" s="236">
        <f t="shared" si="39"/>
        <v>168</v>
      </c>
      <c r="AM111" s="236">
        <f t="shared" si="48"/>
        <v>168</v>
      </c>
      <c r="AN111" s="252">
        <f t="shared" si="33"/>
        <v>100</v>
      </c>
    </row>
    <row r="112" spans="1:40" ht="33.75" hidden="1" customHeight="1">
      <c r="A112" s="5" t="s">
        <v>66</v>
      </c>
      <c r="B112" s="27">
        <v>902</v>
      </c>
      <c r="C112" s="8" t="s">
        <v>34</v>
      </c>
      <c r="D112" s="8" t="s">
        <v>227</v>
      </c>
      <c r="E112" s="8"/>
      <c r="F112" s="138"/>
      <c r="G112" s="138"/>
      <c r="H112" s="6">
        <f t="shared" si="36"/>
        <v>0</v>
      </c>
      <c r="I112" s="6">
        <f t="shared" ref="I112:AK112" si="49">I113</f>
        <v>0</v>
      </c>
      <c r="J112" s="6"/>
      <c r="K112" s="252">
        <f t="shared" si="35"/>
        <v>0</v>
      </c>
      <c r="L112" s="6">
        <f t="shared" si="49"/>
        <v>0</v>
      </c>
      <c r="M112" s="6">
        <f t="shared" si="49"/>
        <v>0</v>
      </c>
      <c r="N112" s="6">
        <f t="shared" si="41"/>
        <v>0</v>
      </c>
      <c r="O112" s="6">
        <f t="shared" si="49"/>
        <v>0</v>
      </c>
      <c r="P112" s="6">
        <f t="shared" si="49"/>
        <v>0</v>
      </c>
      <c r="Q112" s="6">
        <f t="shared" si="49"/>
        <v>180</v>
      </c>
      <c r="R112" s="6">
        <f t="shared" si="49"/>
        <v>0</v>
      </c>
      <c r="S112" s="6">
        <f t="shared" si="49"/>
        <v>0</v>
      </c>
      <c r="T112" s="252">
        <f t="shared" si="32"/>
        <v>180</v>
      </c>
      <c r="U112" s="6">
        <f t="shared" si="49"/>
        <v>0</v>
      </c>
      <c r="V112" s="6">
        <f t="shared" si="49"/>
        <v>0</v>
      </c>
      <c r="W112" s="6">
        <f t="shared" si="42"/>
        <v>180</v>
      </c>
      <c r="X112" s="6">
        <f t="shared" si="49"/>
        <v>0</v>
      </c>
      <c r="Y112" s="6">
        <f t="shared" si="49"/>
        <v>0</v>
      </c>
      <c r="Z112" s="6">
        <f t="shared" si="43"/>
        <v>180</v>
      </c>
      <c r="AA112" s="6">
        <f t="shared" si="49"/>
        <v>0</v>
      </c>
      <c r="AB112" s="6">
        <f t="shared" si="49"/>
        <v>0</v>
      </c>
      <c r="AC112" s="6">
        <f t="shared" si="44"/>
        <v>180</v>
      </c>
      <c r="AD112" s="6">
        <f t="shared" si="49"/>
        <v>0</v>
      </c>
      <c r="AE112" s="6">
        <f t="shared" si="49"/>
        <v>-12</v>
      </c>
      <c r="AF112" s="6">
        <f t="shared" si="46"/>
        <v>168</v>
      </c>
      <c r="AG112" s="6">
        <f t="shared" si="49"/>
        <v>0</v>
      </c>
      <c r="AH112" s="6">
        <f t="shared" si="49"/>
        <v>0</v>
      </c>
      <c r="AI112" s="6">
        <f t="shared" si="38"/>
        <v>168</v>
      </c>
      <c r="AJ112" s="6">
        <f t="shared" si="49"/>
        <v>0</v>
      </c>
      <c r="AK112" s="6">
        <f t="shared" si="49"/>
        <v>0</v>
      </c>
      <c r="AL112" s="6">
        <f t="shared" si="39"/>
        <v>168</v>
      </c>
      <c r="AM112" s="156">
        <f>AM113</f>
        <v>168</v>
      </c>
      <c r="AN112" s="252">
        <f t="shared" si="33"/>
        <v>100</v>
      </c>
    </row>
    <row r="113" spans="1:40" ht="33.75" customHeight="1">
      <c r="A113" s="20" t="s">
        <v>226</v>
      </c>
      <c r="B113" s="27">
        <v>902</v>
      </c>
      <c r="C113" s="8" t="s">
        <v>34</v>
      </c>
      <c r="D113" s="8" t="s">
        <v>227</v>
      </c>
      <c r="E113" s="8" t="s">
        <v>67</v>
      </c>
      <c r="F113" s="138">
        <v>180</v>
      </c>
      <c r="G113" s="138"/>
      <c r="H113" s="6">
        <f t="shared" si="36"/>
        <v>180</v>
      </c>
      <c r="I113" s="6"/>
      <c r="J113" s="6"/>
      <c r="K113" s="252">
        <f t="shared" si="35"/>
        <v>180</v>
      </c>
      <c r="L113" s="6"/>
      <c r="M113" s="6"/>
      <c r="N113" s="6">
        <f t="shared" si="41"/>
        <v>180</v>
      </c>
      <c r="O113" s="6"/>
      <c r="P113" s="6"/>
      <c r="Q113" s="6">
        <f t="shared" si="37"/>
        <v>180</v>
      </c>
      <c r="R113" s="6"/>
      <c r="S113" s="6"/>
      <c r="T113" s="252">
        <f t="shared" si="32"/>
        <v>180</v>
      </c>
      <c r="U113" s="6"/>
      <c r="V113" s="6"/>
      <c r="W113" s="6">
        <f t="shared" si="42"/>
        <v>180</v>
      </c>
      <c r="X113" s="6"/>
      <c r="Y113" s="6"/>
      <c r="Z113" s="6">
        <f t="shared" si="43"/>
        <v>180</v>
      </c>
      <c r="AA113" s="6"/>
      <c r="AB113" s="6"/>
      <c r="AC113" s="6">
        <f t="shared" si="44"/>
        <v>180</v>
      </c>
      <c r="AD113" s="6"/>
      <c r="AE113" s="6">
        <v>-12</v>
      </c>
      <c r="AF113" s="6">
        <f t="shared" si="46"/>
        <v>168</v>
      </c>
      <c r="AG113" s="6"/>
      <c r="AH113" s="6"/>
      <c r="AI113" s="6">
        <f t="shared" si="38"/>
        <v>168</v>
      </c>
      <c r="AJ113" s="6"/>
      <c r="AK113" s="6"/>
      <c r="AL113" s="6">
        <f t="shared" si="39"/>
        <v>168</v>
      </c>
      <c r="AM113" s="193">
        <v>168</v>
      </c>
      <c r="AN113" s="252">
        <f t="shared" si="33"/>
        <v>100</v>
      </c>
    </row>
    <row r="114" spans="1:40" ht="33.75" customHeight="1">
      <c r="A114" s="1" t="s">
        <v>121</v>
      </c>
      <c r="B114" s="27">
        <v>902</v>
      </c>
      <c r="C114" s="8" t="s">
        <v>34</v>
      </c>
      <c r="D114" s="8" t="s">
        <v>154</v>
      </c>
      <c r="E114" s="8"/>
      <c r="F114" s="156">
        <f>F115</f>
        <v>0</v>
      </c>
      <c r="G114" s="161">
        <f>G115</f>
        <v>88.9</v>
      </c>
      <c r="H114" s="6"/>
      <c r="I114" s="6">
        <f t="shared" ref="I114:AM114" si="50">I115</f>
        <v>-20.5</v>
      </c>
      <c r="J114" s="6"/>
      <c r="K114" s="252">
        <f t="shared" si="35"/>
        <v>-20.5</v>
      </c>
      <c r="L114" s="6">
        <f t="shared" si="50"/>
        <v>0</v>
      </c>
      <c r="M114" s="6">
        <f t="shared" si="50"/>
        <v>0</v>
      </c>
      <c r="N114" s="6">
        <f t="shared" si="41"/>
        <v>-20.5</v>
      </c>
      <c r="O114" s="6">
        <f t="shared" si="50"/>
        <v>0</v>
      </c>
      <c r="P114" s="6">
        <f t="shared" si="50"/>
        <v>0</v>
      </c>
      <c r="Q114" s="6">
        <f t="shared" si="50"/>
        <v>68.400000000000006</v>
      </c>
      <c r="R114" s="6">
        <f t="shared" si="50"/>
        <v>0</v>
      </c>
      <c r="S114" s="6">
        <f t="shared" si="50"/>
        <v>0</v>
      </c>
      <c r="T114" s="252">
        <f t="shared" si="32"/>
        <v>68.400000000000006</v>
      </c>
      <c r="U114" s="6">
        <f t="shared" si="50"/>
        <v>0</v>
      </c>
      <c r="V114" s="6">
        <f t="shared" si="50"/>
        <v>0</v>
      </c>
      <c r="W114" s="6">
        <f t="shared" si="42"/>
        <v>68.400000000000006</v>
      </c>
      <c r="X114" s="6">
        <f t="shared" si="50"/>
        <v>0</v>
      </c>
      <c r="Y114" s="6">
        <f t="shared" si="50"/>
        <v>0</v>
      </c>
      <c r="Z114" s="6">
        <f t="shared" si="43"/>
        <v>68.400000000000006</v>
      </c>
      <c r="AA114" s="6">
        <f t="shared" si="50"/>
        <v>0</v>
      </c>
      <c r="AB114" s="6">
        <f t="shared" si="50"/>
        <v>0</v>
      </c>
      <c r="AC114" s="6">
        <f t="shared" si="44"/>
        <v>68.400000000000006</v>
      </c>
      <c r="AD114" s="6">
        <f t="shared" si="50"/>
        <v>0</v>
      </c>
      <c r="AE114" s="6"/>
      <c r="AF114" s="6">
        <f t="shared" si="46"/>
        <v>68.400000000000006</v>
      </c>
      <c r="AG114" s="6">
        <f t="shared" si="50"/>
        <v>0</v>
      </c>
      <c r="AH114" s="6">
        <f t="shared" si="50"/>
        <v>0</v>
      </c>
      <c r="AI114" s="6">
        <f t="shared" si="38"/>
        <v>68.400000000000006</v>
      </c>
      <c r="AJ114" s="6">
        <f t="shared" si="50"/>
        <v>0</v>
      </c>
      <c r="AK114" s="6">
        <f t="shared" si="50"/>
        <v>0</v>
      </c>
      <c r="AL114" s="6">
        <f t="shared" si="39"/>
        <v>68.400000000000006</v>
      </c>
      <c r="AM114" s="156">
        <f t="shared" si="50"/>
        <v>68.400000000000006</v>
      </c>
      <c r="AN114" s="252">
        <f t="shared" si="33"/>
        <v>100</v>
      </c>
    </row>
    <row r="115" spans="1:40" ht="92.25" customHeight="1">
      <c r="A115" s="186" t="s">
        <v>205</v>
      </c>
      <c r="B115" s="27">
        <v>902</v>
      </c>
      <c r="C115" s="8" t="s">
        <v>34</v>
      </c>
      <c r="D115" s="8" t="s">
        <v>148</v>
      </c>
      <c r="E115" s="8"/>
      <c r="F115" s="156">
        <f>F116</f>
        <v>0</v>
      </c>
      <c r="G115" s="161">
        <f>G116</f>
        <v>88.9</v>
      </c>
      <c r="H115" s="6">
        <f t="shared" si="36"/>
        <v>88.9</v>
      </c>
      <c r="I115" s="6">
        <f t="shared" ref="I115:AM115" si="51">I116</f>
        <v>-20.5</v>
      </c>
      <c r="J115" s="6"/>
      <c r="K115" s="252">
        <f t="shared" si="35"/>
        <v>68.400000000000006</v>
      </c>
      <c r="L115" s="6">
        <f t="shared" si="51"/>
        <v>0</v>
      </c>
      <c r="M115" s="6">
        <f t="shared" si="51"/>
        <v>0</v>
      </c>
      <c r="N115" s="6">
        <f t="shared" si="41"/>
        <v>68.400000000000006</v>
      </c>
      <c r="O115" s="6">
        <f t="shared" si="51"/>
        <v>0</v>
      </c>
      <c r="P115" s="6">
        <f t="shared" si="51"/>
        <v>0</v>
      </c>
      <c r="Q115" s="6">
        <f t="shared" si="51"/>
        <v>68.400000000000006</v>
      </c>
      <c r="R115" s="6">
        <f t="shared" si="51"/>
        <v>0</v>
      </c>
      <c r="S115" s="6">
        <f t="shared" si="51"/>
        <v>0</v>
      </c>
      <c r="T115" s="252">
        <f t="shared" si="32"/>
        <v>68.400000000000006</v>
      </c>
      <c r="U115" s="6">
        <f t="shared" si="51"/>
        <v>0</v>
      </c>
      <c r="V115" s="6">
        <f t="shared" si="51"/>
        <v>0</v>
      </c>
      <c r="W115" s="6">
        <f t="shared" si="42"/>
        <v>68.400000000000006</v>
      </c>
      <c r="X115" s="6">
        <f t="shared" si="51"/>
        <v>0</v>
      </c>
      <c r="Y115" s="6">
        <f t="shared" si="51"/>
        <v>0</v>
      </c>
      <c r="Z115" s="6">
        <f t="shared" si="43"/>
        <v>68.400000000000006</v>
      </c>
      <c r="AA115" s="6">
        <f t="shared" si="51"/>
        <v>0</v>
      </c>
      <c r="AB115" s="6">
        <f t="shared" si="51"/>
        <v>0</v>
      </c>
      <c r="AC115" s="6">
        <f t="shared" si="44"/>
        <v>68.400000000000006</v>
      </c>
      <c r="AD115" s="6">
        <f t="shared" si="51"/>
        <v>0</v>
      </c>
      <c r="AE115" s="6">
        <f t="shared" si="51"/>
        <v>0</v>
      </c>
      <c r="AF115" s="6">
        <f t="shared" si="46"/>
        <v>68.400000000000006</v>
      </c>
      <c r="AG115" s="6">
        <f t="shared" si="51"/>
        <v>0</v>
      </c>
      <c r="AH115" s="6">
        <f t="shared" si="51"/>
        <v>0</v>
      </c>
      <c r="AI115" s="6">
        <f t="shared" si="38"/>
        <v>68.400000000000006</v>
      </c>
      <c r="AJ115" s="6">
        <f t="shared" si="51"/>
        <v>0</v>
      </c>
      <c r="AK115" s="6">
        <f t="shared" si="51"/>
        <v>0</v>
      </c>
      <c r="AL115" s="6">
        <f t="shared" si="39"/>
        <v>68.400000000000006</v>
      </c>
      <c r="AM115" s="156">
        <f t="shared" si="51"/>
        <v>68.400000000000006</v>
      </c>
      <c r="AN115" s="252">
        <f t="shared" si="33"/>
        <v>100</v>
      </c>
    </row>
    <row r="116" spans="1:40" ht="33.75" customHeight="1">
      <c r="A116" s="77" t="s">
        <v>8</v>
      </c>
      <c r="B116" s="27">
        <v>902</v>
      </c>
      <c r="C116" s="8" t="s">
        <v>34</v>
      </c>
      <c r="D116" s="8" t="s">
        <v>148</v>
      </c>
      <c r="E116" s="8" t="s">
        <v>9</v>
      </c>
      <c r="F116" s="8"/>
      <c r="G116" s="138">
        <v>88.9</v>
      </c>
      <c r="H116" s="6">
        <v>88.9</v>
      </c>
      <c r="I116" s="6">
        <v>-20.5</v>
      </c>
      <c r="J116" s="6"/>
      <c r="K116" s="252">
        <f t="shared" si="35"/>
        <v>68.400000000000006</v>
      </c>
      <c r="L116" s="6"/>
      <c r="M116" s="6"/>
      <c r="N116" s="6">
        <f t="shared" si="41"/>
        <v>68.400000000000006</v>
      </c>
      <c r="O116" s="6"/>
      <c r="P116" s="6"/>
      <c r="Q116" s="6">
        <f t="shared" si="37"/>
        <v>68.400000000000006</v>
      </c>
      <c r="R116" s="6"/>
      <c r="S116" s="6"/>
      <c r="T116" s="252">
        <f t="shared" si="32"/>
        <v>68.400000000000006</v>
      </c>
      <c r="U116" s="6"/>
      <c r="V116" s="6"/>
      <c r="W116" s="6">
        <f t="shared" si="42"/>
        <v>68.400000000000006</v>
      </c>
      <c r="X116" s="6"/>
      <c r="Y116" s="6"/>
      <c r="Z116" s="6">
        <f t="shared" si="43"/>
        <v>68.400000000000006</v>
      </c>
      <c r="AA116" s="6"/>
      <c r="AB116" s="6"/>
      <c r="AC116" s="6">
        <f t="shared" si="44"/>
        <v>68.400000000000006</v>
      </c>
      <c r="AD116" s="6"/>
      <c r="AE116" s="6"/>
      <c r="AF116" s="6">
        <f t="shared" si="46"/>
        <v>68.400000000000006</v>
      </c>
      <c r="AG116" s="6"/>
      <c r="AH116" s="6"/>
      <c r="AI116" s="6">
        <f t="shared" si="38"/>
        <v>68.400000000000006</v>
      </c>
      <c r="AJ116" s="6"/>
      <c r="AK116" s="6"/>
      <c r="AL116" s="6">
        <f t="shared" si="39"/>
        <v>68.400000000000006</v>
      </c>
      <c r="AM116" s="6">
        <v>68.400000000000006</v>
      </c>
      <c r="AN116" s="252">
        <f t="shared" si="33"/>
        <v>100</v>
      </c>
    </row>
    <row r="117" spans="1:40" ht="33.75" hidden="1" customHeight="1">
      <c r="A117" s="77" t="s">
        <v>206</v>
      </c>
      <c r="B117" s="27">
        <v>902</v>
      </c>
      <c r="C117" s="8" t="s">
        <v>34</v>
      </c>
      <c r="D117" s="8" t="s">
        <v>35</v>
      </c>
      <c r="E117" s="8"/>
      <c r="F117" s="8"/>
      <c r="G117" s="138"/>
      <c r="H117" s="6">
        <f t="shared" si="36"/>
        <v>0</v>
      </c>
      <c r="I117" s="6">
        <f>I118</f>
        <v>0</v>
      </c>
      <c r="J117" s="6"/>
      <c r="K117" s="252">
        <f t="shared" si="35"/>
        <v>0</v>
      </c>
      <c r="L117" s="6">
        <f>L118</f>
        <v>0</v>
      </c>
      <c r="M117" s="6">
        <f>M118</f>
        <v>0</v>
      </c>
      <c r="N117" s="6">
        <f t="shared" si="41"/>
        <v>0</v>
      </c>
      <c r="O117" s="6">
        <f>O118</f>
        <v>0</v>
      </c>
      <c r="P117" s="6">
        <f>P118</f>
        <v>0</v>
      </c>
      <c r="Q117" s="6">
        <f t="shared" si="37"/>
        <v>0</v>
      </c>
      <c r="R117" s="6">
        <f>R118</f>
        <v>0</v>
      </c>
      <c r="S117" s="6">
        <f>S118</f>
        <v>0</v>
      </c>
      <c r="T117" s="252">
        <f t="shared" si="32"/>
        <v>0</v>
      </c>
      <c r="U117" s="6">
        <f>U118</f>
        <v>0</v>
      </c>
      <c r="V117" s="6">
        <f>V118</f>
        <v>0</v>
      </c>
      <c r="W117" s="6">
        <f t="shared" si="42"/>
        <v>0</v>
      </c>
      <c r="X117" s="6">
        <f>X118</f>
        <v>0</v>
      </c>
      <c r="Y117" s="6">
        <f>Y118</f>
        <v>0</v>
      </c>
      <c r="Z117" s="6">
        <f t="shared" si="43"/>
        <v>0</v>
      </c>
      <c r="AA117" s="6">
        <f>AA118</f>
        <v>0</v>
      </c>
      <c r="AB117" s="6">
        <f>AB118</f>
        <v>0</v>
      </c>
      <c r="AC117" s="6">
        <f t="shared" si="44"/>
        <v>0</v>
      </c>
      <c r="AD117" s="6">
        <f>AD118</f>
        <v>0</v>
      </c>
      <c r="AE117" s="6">
        <f>AE118</f>
        <v>0</v>
      </c>
      <c r="AF117" s="6">
        <f t="shared" si="46"/>
        <v>0</v>
      </c>
      <c r="AG117" s="6">
        <f>AG118</f>
        <v>0</v>
      </c>
      <c r="AH117" s="6">
        <f>AH118</f>
        <v>0</v>
      </c>
      <c r="AI117" s="6">
        <f t="shared" si="38"/>
        <v>0</v>
      </c>
      <c r="AJ117" s="6">
        <f>AJ118</f>
        <v>0</v>
      </c>
      <c r="AK117" s="6">
        <f>AK118</f>
        <v>0</v>
      </c>
      <c r="AL117" s="6">
        <f t="shared" si="39"/>
        <v>0</v>
      </c>
      <c r="AM117" s="6">
        <f>AM118</f>
        <v>0</v>
      </c>
      <c r="AN117" s="252" t="e">
        <f t="shared" si="33"/>
        <v>#DIV/0!</v>
      </c>
    </row>
    <row r="118" spans="1:40" ht="33.75" hidden="1" customHeight="1">
      <c r="A118" s="77" t="s">
        <v>14</v>
      </c>
      <c r="B118" s="27">
        <v>902</v>
      </c>
      <c r="C118" s="8" t="s">
        <v>34</v>
      </c>
      <c r="D118" s="8" t="s">
        <v>35</v>
      </c>
      <c r="E118" s="8" t="s">
        <v>9</v>
      </c>
      <c r="F118" s="8"/>
      <c r="G118" s="138"/>
      <c r="H118" s="6">
        <f t="shared" si="36"/>
        <v>0</v>
      </c>
      <c r="I118" s="6"/>
      <c r="J118" s="6"/>
      <c r="K118" s="252">
        <f t="shared" si="35"/>
        <v>0</v>
      </c>
      <c r="L118" s="6"/>
      <c r="M118" s="6"/>
      <c r="N118" s="6">
        <f t="shared" si="41"/>
        <v>0</v>
      </c>
      <c r="O118" s="6"/>
      <c r="P118" s="6"/>
      <c r="Q118" s="6">
        <f t="shared" si="37"/>
        <v>0</v>
      </c>
      <c r="R118" s="6"/>
      <c r="S118" s="6"/>
      <c r="T118" s="252">
        <f t="shared" si="32"/>
        <v>0</v>
      </c>
      <c r="U118" s="6"/>
      <c r="V118" s="6"/>
      <c r="W118" s="6">
        <f t="shared" si="42"/>
        <v>0</v>
      </c>
      <c r="X118" s="6"/>
      <c r="Y118" s="6"/>
      <c r="Z118" s="6">
        <f t="shared" si="43"/>
        <v>0</v>
      </c>
      <c r="AA118" s="6"/>
      <c r="AB118" s="6"/>
      <c r="AC118" s="6">
        <f t="shared" si="44"/>
        <v>0</v>
      </c>
      <c r="AD118" s="6"/>
      <c r="AE118" s="6"/>
      <c r="AF118" s="6">
        <f t="shared" si="46"/>
        <v>0</v>
      </c>
      <c r="AG118" s="6"/>
      <c r="AH118" s="6"/>
      <c r="AI118" s="6">
        <f t="shared" si="38"/>
        <v>0</v>
      </c>
      <c r="AJ118" s="6"/>
      <c r="AK118" s="6"/>
      <c r="AL118" s="6">
        <f t="shared" si="39"/>
        <v>0</v>
      </c>
      <c r="AM118" s="6"/>
      <c r="AN118" s="252" t="e">
        <f t="shared" si="33"/>
        <v>#DIV/0!</v>
      </c>
    </row>
    <row r="119" spans="1:40" ht="33.75" hidden="1" customHeight="1">
      <c r="A119" s="1" t="s">
        <v>66</v>
      </c>
      <c r="B119" s="27">
        <v>902</v>
      </c>
      <c r="C119" s="8" t="s">
        <v>34</v>
      </c>
      <c r="D119" s="8" t="s">
        <v>154</v>
      </c>
      <c r="E119" s="8" t="s">
        <v>67</v>
      </c>
      <c r="F119" s="8"/>
      <c r="G119" s="138"/>
      <c r="H119" s="6">
        <f t="shared" si="36"/>
        <v>0</v>
      </c>
      <c r="I119" s="6"/>
      <c r="J119" s="6"/>
      <c r="K119" s="252">
        <f t="shared" si="35"/>
        <v>0</v>
      </c>
      <c r="L119" s="6"/>
      <c r="M119" s="6"/>
      <c r="N119" s="6">
        <f t="shared" si="41"/>
        <v>0</v>
      </c>
      <c r="O119" s="6"/>
      <c r="P119" s="6"/>
      <c r="Q119" s="6">
        <f t="shared" si="37"/>
        <v>0</v>
      </c>
      <c r="R119" s="6"/>
      <c r="S119" s="6"/>
      <c r="T119" s="252">
        <f t="shared" si="32"/>
        <v>0</v>
      </c>
      <c r="U119" s="6"/>
      <c r="V119" s="6"/>
      <c r="W119" s="6">
        <f t="shared" si="42"/>
        <v>0</v>
      </c>
      <c r="X119" s="6"/>
      <c r="Y119" s="6"/>
      <c r="Z119" s="6">
        <f t="shared" si="43"/>
        <v>0</v>
      </c>
      <c r="AA119" s="6"/>
      <c r="AB119" s="6"/>
      <c r="AC119" s="6">
        <f t="shared" si="44"/>
        <v>0</v>
      </c>
      <c r="AD119" s="6"/>
      <c r="AE119" s="6"/>
      <c r="AF119" s="6">
        <f t="shared" si="46"/>
        <v>0</v>
      </c>
      <c r="AG119" s="6"/>
      <c r="AH119" s="6"/>
      <c r="AI119" s="6">
        <f t="shared" si="38"/>
        <v>0</v>
      </c>
      <c r="AJ119" s="6"/>
      <c r="AK119" s="6"/>
      <c r="AL119" s="6">
        <f t="shared" si="39"/>
        <v>0</v>
      </c>
      <c r="AM119" s="6"/>
      <c r="AN119" s="252" t="e">
        <f t="shared" si="33"/>
        <v>#DIV/0!</v>
      </c>
    </row>
    <row r="120" spans="1:40" s="55" customFormat="1" ht="33.75" customHeight="1">
      <c r="A120" s="61" t="s">
        <v>36</v>
      </c>
      <c r="B120" s="70">
        <v>902</v>
      </c>
      <c r="C120" s="58" t="s">
        <v>37</v>
      </c>
      <c r="D120" s="58"/>
      <c r="E120" s="58"/>
      <c r="F120" s="155">
        <f>F121</f>
        <v>756.5</v>
      </c>
      <c r="G120" s="163">
        <f>G121</f>
        <v>0</v>
      </c>
      <c r="H120" s="28">
        <f t="shared" si="36"/>
        <v>756.5</v>
      </c>
      <c r="I120" s="28">
        <f>I121</f>
        <v>0</v>
      </c>
      <c r="J120" s="28"/>
      <c r="K120" s="252">
        <f t="shared" si="35"/>
        <v>756.5</v>
      </c>
      <c r="L120" s="28">
        <f>L121</f>
        <v>0</v>
      </c>
      <c r="M120" s="28">
        <f>M121</f>
        <v>0</v>
      </c>
      <c r="N120" s="28">
        <f t="shared" si="41"/>
        <v>756.5</v>
      </c>
      <c r="O120" s="28">
        <f>O121</f>
        <v>0</v>
      </c>
      <c r="P120" s="28">
        <f>P121</f>
        <v>0</v>
      </c>
      <c r="Q120" s="28">
        <f t="shared" si="37"/>
        <v>756.5</v>
      </c>
      <c r="R120" s="28">
        <f>R121</f>
        <v>0</v>
      </c>
      <c r="S120" s="28">
        <f>S121</f>
        <v>0</v>
      </c>
      <c r="T120" s="252">
        <f t="shared" si="32"/>
        <v>756.5</v>
      </c>
      <c r="U120" s="28">
        <f>U121</f>
        <v>0</v>
      </c>
      <c r="V120" s="28">
        <f>V121</f>
        <v>1.2</v>
      </c>
      <c r="W120" s="28">
        <f t="shared" si="42"/>
        <v>757.7</v>
      </c>
      <c r="X120" s="28">
        <f>X121</f>
        <v>0</v>
      </c>
      <c r="Y120" s="28">
        <f>Y121</f>
        <v>0</v>
      </c>
      <c r="Z120" s="28">
        <f t="shared" si="43"/>
        <v>757.7</v>
      </c>
      <c r="AA120" s="28">
        <f t="shared" ref="AA120:AH120" si="52">AA121</f>
        <v>0</v>
      </c>
      <c r="AB120" s="28">
        <f t="shared" si="52"/>
        <v>0</v>
      </c>
      <c r="AC120" s="28">
        <f t="shared" si="52"/>
        <v>1080.3</v>
      </c>
      <c r="AD120" s="28">
        <f t="shared" si="52"/>
        <v>0</v>
      </c>
      <c r="AE120" s="28">
        <f t="shared" si="52"/>
        <v>0</v>
      </c>
      <c r="AF120" s="155">
        <f t="shared" si="52"/>
        <v>1080.3</v>
      </c>
      <c r="AG120" s="28">
        <f t="shared" si="52"/>
        <v>0</v>
      </c>
      <c r="AH120" s="28">
        <f t="shared" si="52"/>
        <v>0</v>
      </c>
      <c r="AI120" s="28">
        <f t="shared" si="38"/>
        <v>1080.3</v>
      </c>
      <c r="AJ120" s="28">
        <f>AJ121</f>
        <v>0</v>
      </c>
      <c r="AK120" s="28">
        <f>AK121</f>
        <v>0</v>
      </c>
      <c r="AL120" s="28">
        <f t="shared" si="39"/>
        <v>1080.3</v>
      </c>
      <c r="AM120" s="155">
        <f>AM121</f>
        <v>881.6</v>
      </c>
      <c r="AN120" s="252">
        <f t="shared" si="33"/>
        <v>81.606961029343708</v>
      </c>
    </row>
    <row r="121" spans="1:40" ht="33.75" customHeight="1">
      <c r="A121" s="1" t="s">
        <v>121</v>
      </c>
      <c r="B121" s="27">
        <v>902</v>
      </c>
      <c r="C121" s="8" t="s">
        <v>37</v>
      </c>
      <c r="D121" s="8" t="s">
        <v>154</v>
      </c>
      <c r="E121" s="8"/>
      <c r="F121" s="156">
        <f>F124+F127</f>
        <v>756.5</v>
      </c>
      <c r="G121" s="161">
        <f>G122+G123+G124</f>
        <v>0</v>
      </c>
      <c r="H121" s="6">
        <f t="shared" si="36"/>
        <v>756.5</v>
      </c>
      <c r="I121" s="6">
        <f>I122+I123+I124+I125</f>
        <v>0</v>
      </c>
      <c r="J121" s="6"/>
      <c r="K121" s="252">
        <f t="shared" si="35"/>
        <v>756.5</v>
      </c>
      <c r="L121" s="6">
        <f>L122+L123+L124</f>
        <v>0</v>
      </c>
      <c r="M121" s="6">
        <f>M122+M123+M124</f>
        <v>0</v>
      </c>
      <c r="N121" s="6">
        <f t="shared" si="41"/>
        <v>756.5</v>
      </c>
      <c r="O121" s="6">
        <f>O122+O123+O124</f>
        <v>0</v>
      </c>
      <c r="P121" s="6">
        <f>P122+P123+P124</f>
        <v>0</v>
      </c>
      <c r="Q121" s="6">
        <f t="shared" si="37"/>
        <v>756.5</v>
      </c>
      <c r="R121" s="6">
        <f>R122+R123+R124</f>
        <v>0</v>
      </c>
      <c r="S121" s="6">
        <f>S127</f>
        <v>0</v>
      </c>
      <c r="T121" s="252">
        <f t="shared" si="32"/>
        <v>756.5</v>
      </c>
      <c r="U121" s="6">
        <f>U122+U123+U124</f>
        <v>0</v>
      </c>
      <c r="V121" s="6">
        <f>V122+V123+V124+V128</f>
        <v>1.2</v>
      </c>
      <c r="W121" s="6">
        <f t="shared" si="42"/>
        <v>757.7</v>
      </c>
      <c r="X121" s="6">
        <f>X122+X123+X124</f>
        <v>0</v>
      </c>
      <c r="Y121" s="6">
        <f>Y122+Y123+Y124</f>
        <v>0</v>
      </c>
      <c r="Z121" s="6">
        <f t="shared" si="43"/>
        <v>757.7</v>
      </c>
      <c r="AA121" s="6">
        <f>AA122+AA123+AA124</f>
        <v>0</v>
      </c>
      <c r="AB121" s="6">
        <f>AB122+AB123+AB124</f>
        <v>0</v>
      </c>
      <c r="AC121" s="6">
        <f>AC124+AC126+AC127+AC128</f>
        <v>1080.3</v>
      </c>
      <c r="AD121" s="6">
        <f>AD122+AD123+AD124</f>
        <v>0</v>
      </c>
      <c r="AE121" s="6">
        <f>AE122+AE123+AE124</f>
        <v>0</v>
      </c>
      <c r="AF121" s="156">
        <f>AF124+AF127+AF126+AF128</f>
        <v>1080.3</v>
      </c>
      <c r="AG121" s="6">
        <f>AG122+AG123+AG124</f>
        <v>0</v>
      </c>
      <c r="AH121" s="6">
        <f>AH122+AH123+AH124</f>
        <v>0</v>
      </c>
      <c r="AI121" s="6">
        <f t="shared" si="38"/>
        <v>1080.3</v>
      </c>
      <c r="AJ121" s="6">
        <f>AJ122+AJ123+AJ124</f>
        <v>0</v>
      </c>
      <c r="AK121" s="6">
        <f>AK122+AK123+AK124</f>
        <v>0</v>
      </c>
      <c r="AL121" s="6">
        <f t="shared" si="39"/>
        <v>1080.3</v>
      </c>
      <c r="AM121" s="156">
        <f>AM124+AM127+AM126+AM128</f>
        <v>881.6</v>
      </c>
      <c r="AN121" s="252">
        <f t="shared" si="33"/>
        <v>81.606961029343708</v>
      </c>
    </row>
    <row r="122" spans="1:40" ht="63.75" hidden="1" customHeight="1">
      <c r="A122" s="7" t="s">
        <v>123</v>
      </c>
      <c r="B122" s="27">
        <v>902</v>
      </c>
      <c r="C122" s="8" t="s">
        <v>37</v>
      </c>
      <c r="D122" s="8" t="s">
        <v>154</v>
      </c>
      <c r="E122" s="8" t="s">
        <v>7</v>
      </c>
      <c r="F122" s="8"/>
      <c r="G122" s="138"/>
      <c r="H122" s="6">
        <f t="shared" si="36"/>
        <v>0</v>
      </c>
      <c r="I122" s="6"/>
      <c r="J122" s="6"/>
      <c r="K122" s="252">
        <f t="shared" si="35"/>
        <v>0</v>
      </c>
      <c r="L122" s="6"/>
      <c r="M122" s="6"/>
      <c r="N122" s="6">
        <f t="shared" si="41"/>
        <v>0</v>
      </c>
      <c r="O122" s="6"/>
      <c r="P122" s="6"/>
      <c r="Q122" s="6">
        <f t="shared" si="37"/>
        <v>0</v>
      </c>
      <c r="R122" s="6"/>
      <c r="S122" s="6"/>
      <c r="T122" s="252">
        <f t="shared" si="32"/>
        <v>0</v>
      </c>
      <c r="U122" s="6"/>
      <c r="V122" s="6"/>
      <c r="W122" s="6">
        <f t="shared" si="42"/>
        <v>0</v>
      </c>
      <c r="X122" s="6"/>
      <c r="Y122" s="6"/>
      <c r="Z122" s="6">
        <f t="shared" si="43"/>
        <v>0</v>
      </c>
      <c r="AA122" s="6"/>
      <c r="AB122" s="6"/>
      <c r="AC122" s="6">
        <f t="shared" si="44"/>
        <v>0</v>
      </c>
      <c r="AD122" s="6"/>
      <c r="AE122" s="6"/>
      <c r="AF122" s="6">
        <f t="shared" si="46"/>
        <v>0</v>
      </c>
      <c r="AG122" s="6"/>
      <c r="AH122" s="6"/>
      <c r="AI122" s="6">
        <f t="shared" si="38"/>
        <v>0</v>
      </c>
      <c r="AJ122" s="6"/>
      <c r="AK122" s="6"/>
      <c r="AL122" s="6">
        <f t="shared" si="39"/>
        <v>0</v>
      </c>
      <c r="AM122" s="6"/>
      <c r="AN122" s="252" t="e">
        <f t="shared" si="33"/>
        <v>#DIV/0!</v>
      </c>
    </row>
    <row r="123" spans="1:40" ht="33.75" hidden="1" customHeight="1">
      <c r="A123" s="7" t="s">
        <v>8</v>
      </c>
      <c r="B123" s="27">
        <v>902</v>
      </c>
      <c r="C123" s="8" t="s">
        <v>37</v>
      </c>
      <c r="D123" s="8" t="s">
        <v>154</v>
      </c>
      <c r="E123" s="8" t="s">
        <v>9</v>
      </c>
      <c r="F123" s="8"/>
      <c r="G123" s="138"/>
      <c r="H123" s="6">
        <f t="shared" si="36"/>
        <v>0</v>
      </c>
      <c r="I123" s="6"/>
      <c r="J123" s="6"/>
      <c r="K123" s="252">
        <f t="shared" si="35"/>
        <v>0</v>
      </c>
      <c r="L123" s="6"/>
      <c r="M123" s="6"/>
      <c r="N123" s="6">
        <f t="shared" si="41"/>
        <v>0</v>
      </c>
      <c r="O123" s="6"/>
      <c r="P123" s="6"/>
      <c r="Q123" s="6">
        <f t="shared" si="37"/>
        <v>0</v>
      </c>
      <c r="R123" s="6"/>
      <c r="S123" s="6"/>
      <c r="T123" s="252">
        <f t="shared" si="32"/>
        <v>0</v>
      </c>
      <c r="U123" s="6"/>
      <c r="V123" s="6"/>
      <c r="W123" s="6">
        <f t="shared" si="42"/>
        <v>0</v>
      </c>
      <c r="X123" s="6"/>
      <c r="Y123" s="6"/>
      <c r="Z123" s="6">
        <f t="shared" si="43"/>
        <v>0</v>
      </c>
      <c r="AA123" s="6"/>
      <c r="AB123" s="6"/>
      <c r="AC123" s="6">
        <f t="shared" si="44"/>
        <v>0</v>
      </c>
      <c r="AD123" s="6"/>
      <c r="AE123" s="6"/>
      <c r="AF123" s="6">
        <f t="shared" si="46"/>
        <v>0</v>
      </c>
      <c r="AG123" s="6"/>
      <c r="AH123" s="6"/>
      <c r="AI123" s="6">
        <f t="shared" si="38"/>
        <v>0</v>
      </c>
      <c r="AJ123" s="6"/>
      <c r="AK123" s="6"/>
      <c r="AL123" s="6">
        <f t="shared" si="39"/>
        <v>0</v>
      </c>
      <c r="AM123" s="6"/>
      <c r="AN123" s="252" t="e">
        <f t="shared" si="33"/>
        <v>#DIV/0!</v>
      </c>
    </row>
    <row r="124" spans="1:40" ht="33.75" customHeight="1">
      <c r="A124" s="1" t="s">
        <v>257</v>
      </c>
      <c r="B124" s="27">
        <v>902</v>
      </c>
      <c r="C124" s="8" t="s">
        <v>37</v>
      </c>
      <c r="D124" s="8" t="s">
        <v>154</v>
      </c>
      <c r="E124" s="8" t="s">
        <v>18</v>
      </c>
      <c r="F124" s="138">
        <f>750</f>
        <v>750</v>
      </c>
      <c r="G124" s="138"/>
      <c r="H124" s="6">
        <f t="shared" si="36"/>
        <v>750</v>
      </c>
      <c r="I124" s="6"/>
      <c r="J124" s="6"/>
      <c r="K124" s="252">
        <f t="shared" si="35"/>
        <v>750</v>
      </c>
      <c r="L124" s="6"/>
      <c r="M124" s="6"/>
      <c r="N124" s="6">
        <f t="shared" si="41"/>
        <v>750</v>
      </c>
      <c r="O124" s="6"/>
      <c r="P124" s="6"/>
      <c r="Q124" s="6">
        <f t="shared" si="37"/>
        <v>750</v>
      </c>
      <c r="R124" s="6"/>
      <c r="S124" s="6"/>
      <c r="T124" s="252">
        <f t="shared" si="32"/>
        <v>750</v>
      </c>
      <c r="U124" s="6"/>
      <c r="V124" s="6"/>
      <c r="W124" s="6">
        <f t="shared" si="42"/>
        <v>750</v>
      </c>
      <c r="X124" s="6"/>
      <c r="Y124" s="6"/>
      <c r="Z124" s="6">
        <f t="shared" si="43"/>
        <v>750</v>
      </c>
      <c r="AA124" s="6"/>
      <c r="AB124" s="6"/>
      <c r="AC124" s="6">
        <f t="shared" si="44"/>
        <v>750</v>
      </c>
      <c r="AD124" s="6"/>
      <c r="AE124" s="6"/>
      <c r="AF124" s="6">
        <f t="shared" si="46"/>
        <v>750</v>
      </c>
      <c r="AG124" s="6"/>
      <c r="AH124" s="6"/>
      <c r="AI124" s="6">
        <f t="shared" si="38"/>
        <v>750</v>
      </c>
      <c r="AJ124" s="6"/>
      <c r="AK124" s="6"/>
      <c r="AL124" s="6">
        <f t="shared" si="39"/>
        <v>750</v>
      </c>
      <c r="AM124" s="138">
        <v>551.29999999999995</v>
      </c>
      <c r="AN124" s="252">
        <f t="shared" si="33"/>
        <v>73.506666666666661</v>
      </c>
    </row>
    <row r="125" spans="1:40" ht="33.75" hidden="1" customHeight="1">
      <c r="A125" s="1" t="s">
        <v>257</v>
      </c>
      <c r="B125" s="27">
        <v>902</v>
      </c>
      <c r="C125" s="8" t="s">
        <v>37</v>
      </c>
      <c r="D125" s="8" t="s">
        <v>154</v>
      </c>
      <c r="E125" s="8" t="s">
        <v>18</v>
      </c>
      <c r="F125" s="8"/>
      <c r="G125" s="138"/>
      <c r="H125" s="6">
        <f t="shared" si="36"/>
        <v>0</v>
      </c>
      <c r="I125" s="6"/>
      <c r="J125" s="6"/>
      <c r="K125" s="252">
        <f t="shared" si="35"/>
        <v>0</v>
      </c>
      <c r="L125" s="6"/>
      <c r="M125" s="6"/>
      <c r="N125" s="6">
        <f t="shared" si="41"/>
        <v>0</v>
      </c>
      <c r="O125" s="6"/>
      <c r="P125" s="6"/>
      <c r="Q125" s="6">
        <f t="shared" si="37"/>
        <v>0</v>
      </c>
      <c r="R125" s="6"/>
      <c r="S125" s="6"/>
      <c r="T125" s="252">
        <f t="shared" si="32"/>
        <v>0</v>
      </c>
      <c r="U125" s="6"/>
      <c r="V125" s="6"/>
      <c r="W125" s="6">
        <f t="shared" si="42"/>
        <v>0</v>
      </c>
      <c r="X125" s="6"/>
      <c r="Y125" s="6"/>
      <c r="Z125" s="6">
        <f t="shared" si="43"/>
        <v>0</v>
      </c>
      <c r="AA125" s="6"/>
      <c r="AB125" s="6"/>
      <c r="AC125" s="6">
        <f t="shared" si="44"/>
        <v>0</v>
      </c>
      <c r="AD125" s="6"/>
      <c r="AE125" s="6"/>
      <c r="AF125" s="6">
        <f t="shared" si="46"/>
        <v>0</v>
      </c>
      <c r="AG125" s="6"/>
      <c r="AH125" s="6"/>
      <c r="AI125" s="6">
        <f t="shared" si="38"/>
        <v>0</v>
      </c>
      <c r="AJ125" s="6"/>
      <c r="AK125" s="6"/>
      <c r="AL125" s="6">
        <f t="shared" si="39"/>
        <v>0</v>
      </c>
      <c r="AM125" s="8"/>
      <c r="AN125" s="252" t="e">
        <f t="shared" si="33"/>
        <v>#DIV/0!</v>
      </c>
    </row>
    <row r="126" spans="1:40" ht="33.75" customHeight="1">
      <c r="A126" s="206" t="s">
        <v>500</v>
      </c>
      <c r="B126" s="27">
        <v>902</v>
      </c>
      <c r="C126" s="8" t="s">
        <v>37</v>
      </c>
      <c r="D126" s="8" t="s">
        <v>154</v>
      </c>
      <c r="E126" s="8" t="s">
        <v>18</v>
      </c>
      <c r="F126" s="8"/>
      <c r="G126" s="138"/>
      <c r="H126" s="6"/>
      <c r="I126" s="6"/>
      <c r="J126" s="6"/>
      <c r="K126" s="252"/>
      <c r="L126" s="6"/>
      <c r="M126" s="6"/>
      <c r="N126" s="6"/>
      <c r="O126" s="6"/>
      <c r="P126" s="6"/>
      <c r="Q126" s="6"/>
      <c r="R126" s="6"/>
      <c r="S126" s="6">
        <v>322.60000000000002</v>
      </c>
      <c r="T126" s="252">
        <f t="shared" si="32"/>
        <v>322.60000000000002</v>
      </c>
      <c r="U126" s="6"/>
      <c r="V126" s="6"/>
      <c r="W126" s="6">
        <f t="shared" si="42"/>
        <v>322.60000000000002</v>
      </c>
      <c r="X126" s="6"/>
      <c r="Y126" s="6"/>
      <c r="Z126" s="6">
        <f t="shared" si="43"/>
        <v>322.60000000000002</v>
      </c>
      <c r="AA126" s="6"/>
      <c r="AB126" s="6"/>
      <c r="AC126" s="6">
        <f t="shared" si="44"/>
        <v>322.60000000000002</v>
      </c>
      <c r="AD126" s="6"/>
      <c r="AE126" s="6"/>
      <c r="AF126" s="6">
        <f t="shared" si="46"/>
        <v>322.60000000000002</v>
      </c>
      <c r="AG126" s="6"/>
      <c r="AH126" s="6"/>
      <c r="AI126" s="6"/>
      <c r="AJ126" s="6"/>
      <c r="AK126" s="6"/>
      <c r="AL126" s="6"/>
      <c r="AM126" s="8" t="s">
        <v>568</v>
      </c>
      <c r="AN126" s="252">
        <f t="shared" si="33"/>
        <v>100</v>
      </c>
    </row>
    <row r="127" spans="1:40" ht="33.75" customHeight="1">
      <c r="A127" s="206" t="s">
        <v>17</v>
      </c>
      <c r="B127" s="27">
        <v>902</v>
      </c>
      <c r="C127" s="8" t="s">
        <v>37</v>
      </c>
      <c r="D127" s="8" t="s">
        <v>154</v>
      </c>
      <c r="E127" s="8" t="s">
        <v>18</v>
      </c>
      <c r="F127" s="8" t="s">
        <v>367</v>
      </c>
      <c r="G127" s="138"/>
      <c r="H127" s="6">
        <f t="shared" si="36"/>
        <v>6.5</v>
      </c>
      <c r="I127" s="6"/>
      <c r="J127" s="6"/>
      <c r="K127" s="252">
        <f t="shared" si="35"/>
        <v>6.5</v>
      </c>
      <c r="L127" s="6"/>
      <c r="M127" s="6"/>
      <c r="N127" s="6">
        <f t="shared" si="41"/>
        <v>6.5</v>
      </c>
      <c r="O127" s="6"/>
      <c r="P127" s="6"/>
      <c r="Q127" s="6">
        <f t="shared" si="37"/>
        <v>6.5</v>
      </c>
      <c r="R127" s="6"/>
      <c r="S127" s="6"/>
      <c r="T127" s="252">
        <f t="shared" si="32"/>
        <v>6.5</v>
      </c>
      <c r="U127" s="6"/>
      <c r="V127" s="6"/>
      <c r="W127" s="6">
        <f t="shared" si="42"/>
        <v>6.5</v>
      </c>
      <c r="X127" s="6"/>
      <c r="Y127" s="6"/>
      <c r="Z127" s="6">
        <f t="shared" si="43"/>
        <v>6.5</v>
      </c>
      <c r="AA127" s="6"/>
      <c r="AB127" s="6"/>
      <c r="AC127" s="6">
        <f t="shared" si="44"/>
        <v>6.5</v>
      </c>
      <c r="AD127" s="6"/>
      <c r="AE127" s="6"/>
      <c r="AF127" s="6">
        <f t="shared" si="46"/>
        <v>6.5</v>
      </c>
      <c r="AG127" s="6"/>
      <c r="AH127" s="6"/>
      <c r="AI127" s="6"/>
      <c r="AJ127" s="6"/>
      <c r="AK127" s="6"/>
      <c r="AL127" s="6"/>
      <c r="AM127" s="8" t="s">
        <v>367</v>
      </c>
      <c r="AN127" s="252">
        <f t="shared" si="33"/>
        <v>100</v>
      </c>
    </row>
    <row r="128" spans="1:40" ht="33.75" customHeight="1">
      <c r="A128" s="206" t="s">
        <v>537</v>
      </c>
      <c r="B128" s="27">
        <v>902</v>
      </c>
      <c r="C128" s="8" t="s">
        <v>37</v>
      </c>
      <c r="D128" s="8" t="s">
        <v>154</v>
      </c>
      <c r="E128" s="8" t="s">
        <v>18</v>
      </c>
      <c r="F128" s="8"/>
      <c r="G128" s="138"/>
      <c r="H128" s="6"/>
      <c r="I128" s="6"/>
      <c r="J128" s="6"/>
      <c r="K128" s="252"/>
      <c r="L128" s="6"/>
      <c r="M128" s="6"/>
      <c r="N128" s="6"/>
      <c r="O128" s="6"/>
      <c r="P128" s="6"/>
      <c r="Q128" s="6"/>
      <c r="R128" s="6"/>
      <c r="S128" s="6"/>
      <c r="T128" s="252">
        <f t="shared" si="32"/>
        <v>0</v>
      </c>
      <c r="U128" s="6"/>
      <c r="V128" s="6">
        <v>1.2</v>
      </c>
      <c r="W128" s="6">
        <f t="shared" si="42"/>
        <v>1.2</v>
      </c>
      <c r="X128" s="6"/>
      <c r="Y128" s="6"/>
      <c r="Z128" s="6">
        <f t="shared" si="43"/>
        <v>1.2</v>
      </c>
      <c r="AA128" s="6"/>
      <c r="AB128" s="6"/>
      <c r="AC128" s="6">
        <f t="shared" si="44"/>
        <v>1.2</v>
      </c>
      <c r="AD128" s="6"/>
      <c r="AE128" s="6"/>
      <c r="AF128" s="6">
        <f t="shared" si="46"/>
        <v>1.2</v>
      </c>
      <c r="AG128" s="6"/>
      <c r="AH128" s="6"/>
      <c r="AI128" s="6"/>
      <c r="AJ128" s="6"/>
      <c r="AK128" s="6"/>
      <c r="AL128" s="6"/>
      <c r="AM128" s="8" t="s">
        <v>569</v>
      </c>
      <c r="AN128" s="252">
        <f t="shared" si="33"/>
        <v>100</v>
      </c>
    </row>
    <row r="129" spans="1:40" s="55" customFormat="1" ht="33.75" customHeight="1">
      <c r="A129" s="240" t="s">
        <v>38</v>
      </c>
      <c r="B129" s="94">
        <v>902</v>
      </c>
      <c r="C129" s="58" t="s">
        <v>39</v>
      </c>
      <c r="D129" s="58"/>
      <c r="E129" s="58"/>
      <c r="F129" s="155">
        <f>F130</f>
        <v>978.3</v>
      </c>
      <c r="G129" s="163">
        <f>G130</f>
        <v>0</v>
      </c>
      <c r="H129" s="28">
        <f t="shared" si="36"/>
        <v>978.3</v>
      </c>
      <c r="I129" s="28">
        <f>I130+I134</f>
        <v>6000</v>
      </c>
      <c r="J129" s="28">
        <f>J130+J136+J137</f>
        <v>9490</v>
      </c>
      <c r="K129" s="252">
        <f t="shared" si="35"/>
        <v>16468.3</v>
      </c>
      <c r="L129" s="28">
        <f>L130</f>
        <v>0</v>
      </c>
      <c r="M129" s="28">
        <f>M130</f>
        <v>0</v>
      </c>
      <c r="N129" s="28">
        <f t="shared" si="41"/>
        <v>16468.3</v>
      </c>
      <c r="O129" s="28">
        <f>O130</f>
        <v>0</v>
      </c>
      <c r="P129" s="28">
        <f>P130</f>
        <v>-2197.5</v>
      </c>
      <c r="Q129" s="28">
        <f t="shared" si="37"/>
        <v>14270.8</v>
      </c>
      <c r="R129" s="28">
        <f>R130</f>
        <v>0</v>
      </c>
      <c r="S129" s="28">
        <f>S130</f>
        <v>-2.5</v>
      </c>
      <c r="T129" s="252">
        <f t="shared" si="32"/>
        <v>14268.3</v>
      </c>
      <c r="U129" s="28">
        <f>U130</f>
        <v>0</v>
      </c>
      <c r="V129" s="28">
        <f>V130</f>
        <v>0</v>
      </c>
      <c r="W129" s="28">
        <f t="shared" si="42"/>
        <v>14268.3</v>
      </c>
      <c r="X129" s="28">
        <f>X130</f>
        <v>0</v>
      </c>
      <c r="Y129" s="28">
        <f>Y130</f>
        <v>0</v>
      </c>
      <c r="Z129" s="28">
        <f t="shared" si="43"/>
        <v>14268.3</v>
      </c>
      <c r="AA129" s="28">
        <f>AA130</f>
        <v>0</v>
      </c>
      <c r="AB129" s="28">
        <f>AB130</f>
        <v>0</v>
      </c>
      <c r="AC129" s="28">
        <f t="shared" si="44"/>
        <v>14268.3</v>
      </c>
      <c r="AD129" s="28">
        <f>AD130</f>
        <v>0</v>
      </c>
      <c r="AE129" s="28">
        <f>AE130</f>
        <v>0</v>
      </c>
      <c r="AF129" s="155">
        <f>AF130</f>
        <v>14268.3</v>
      </c>
      <c r="AG129" s="28">
        <f>AG130</f>
        <v>0</v>
      </c>
      <c r="AH129" s="28">
        <f>AH130</f>
        <v>0</v>
      </c>
      <c r="AI129" s="28">
        <f t="shared" si="38"/>
        <v>14268.3</v>
      </c>
      <c r="AJ129" s="28">
        <f>AJ130</f>
        <v>0</v>
      </c>
      <c r="AK129" s="28">
        <f>AK130</f>
        <v>0</v>
      </c>
      <c r="AL129" s="28">
        <f t="shared" si="39"/>
        <v>14268.3</v>
      </c>
      <c r="AM129" s="155">
        <f>AM130</f>
        <v>13741.8</v>
      </c>
      <c r="AN129" s="252">
        <f t="shared" si="33"/>
        <v>96.310001892306715</v>
      </c>
    </row>
    <row r="130" spans="1:40" ht="33.75" customHeight="1">
      <c r="A130" s="1" t="s">
        <v>121</v>
      </c>
      <c r="B130" s="39">
        <v>902</v>
      </c>
      <c r="C130" s="8" t="s">
        <v>39</v>
      </c>
      <c r="D130" s="8" t="s">
        <v>154</v>
      </c>
      <c r="E130" s="8"/>
      <c r="F130" s="156">
        <f>F132</f>
        <v>978.3</v>
      </c>
      <c r="G130" s="161">
        <f>G132</f>
        <v>0</v>
      </c>
      <c r="H130" s="6">
        <f t="shared" si="36"/>
        <v>978.3</v>
      </c>
      <c r="I130" s="6">
        <f>I131</f>
        <v>0</v>
      </c>
      <c r="J130" s="6">
        <f>J132+J134+J135</f>
        <v>1409.2</v>
      </c>
      <c r="K130" s="252">
        <f t="shared" si="35"/>
        <v>2387.5</v>
      </c>
      <c r="L130" s="6">
        <f>L131</f>
        <v>0</v>
      </c>
      <c r="M130" s="6">
        <f>M131</f>
        <v>0</v>
      </c>
      <c r="N130" s="6">
        <f t="shared" si="41"/>
        <v>2387.5</v>
      </c>
      <c r="O130" s="6">
        <f>O131</f>
        <v>0</v>
      </c>
      <c r="P130" s="6">
        <f>P131+P132+P133</f>
        <v>-2197.5</v>
      </c>
      <c r="Q130" s="6">
        <f t="shared" si="37"/>
        <v>190</v>
      </c>
      <c r="R130" s="6">
        <f>R131</f>
        <v>0</v>
      </c>
      <c r="S130" s="6">
        <f>S133</f>
        <v>-2.5</v>
      </c>
      <c r="T130" s="252">
        <f t="shared" si="32"/>
        <v>187.5</v>
      </c>
      <c r="U130" s="6">
        <f>U131</f>
        <v>0</v>
      </c>
      <c r="V130" s="6">
        <f>V131+V132</f>
        <v>0</v>
      </c>
      <c r="W130" s="6">
        <f t="shared" si="42"/>
        <v>187.5</v>
      </c>
      <c r="X130" s="6">
        <f>X131</f>
        <v>0</v>
      </c>
      <c r="Y130" s="6">
        <f>Y131+Y132</f>
        <v>0</v>
      </c>
      <c r="Z130" s="6">
        <f t="shared" si="43"/>
        <v>187.5</v>
      </c>
      <c r="AA130" s="6">
        <f>AA131</f>
        <v>0</v>
      </c>
      <c r="AB130" s="6">
        <f>AB131</f>
        <v>0</v>
      </c>
      <c r="AC130" s="6">
        <f t="shared" si="44"/>
        <v>187.5</v>
      </c>
      <c r="AD130" s="6"/>
      <c r="AE130" s="6"/>
      <c r="AF130" s="156">
        <f>AF132+AF134+AF135+AF136+AF137</f>
        <v>14268.3</v>
      </c>
      <c r="AG130" s="6">
        <f>AG131</f>
        <v>0</v>
      </c>
      <c r="AH130" s="138">
        <f>AH131+AH132</f>
        <v>0</v>
      </c>
      <c r="AI130" s="6">
        <f t="shared" si="38"/>
        <v>14268.3</v>
      </c>
      <c r="AJ130" s="6">
        <f>AJ131</f>
        <v>0</v>
      </c>
      <c r="AK130" s="6">
        <f>AK131</f>
        <v>0</v>
      </c>
      <c r="AL130" s="6">
        <f t="shared" si="39"/>
        <v>14268.3</v>
      </c>
      <c r="AM130" s="156">
        <f>AM132+AM134+AM135+AM136+AM137</f>
        <v>13741.8</v>
      </c>
      <c r="AN130" s="252">
        <f t="shared" si="33"/>
        <v>96.310001892306715</v>
      </c>
    </row>
    <row r="131" spans="1:40" ht="33.75" hidden="1" customHeight="1">
      <c r="A131" s="7" t="s">
        <v>8</v>
      </c>
      <c r="B131" s="39">
        <v>902</v>
      </c>
      <c r="C131" s="8" t="s">
        <v>39</v>
      </c>
      <c r="D131" s="8" t="s">
        <v>154</v>
      </c>
      <c r="E131" s="8" t="s">
        <v>9</v>
      </c>
      <c r="F131" s="8"/>
      <c r="G131" s="138"/>
      <c r="H131" s="6">
        <f t="shared" si="36"/>
        <v>0</v>
      </c>
      <c r="I131" s="6"/>
      <c r="J131" s="6"/>
      <c r="K131" s="252">
        <f t="shared" si="35"/>
        <v>0</v>
      </c>
      <c r="L131" s="6"/>
      <c r="M131" s="6"/>
      <c r="N131" s="6">
        <f t="shared" si="41"/>
        <v>0</v>
      </c>
      <c r="O131" s="6"/>
      <c r="P131" s="6"/>
      <c r="Q131" s="6">
        <f t="shared" si="37"/>
        <v>0</v>
      </c>
      <c r="R131" s="6"/>
      <c r="S131" s="6"/>
      <c r="T131" s="252">
        <f t="shared" si="32"/>
        <v>0</v>
      </c>
      <c r="U131" s="6"/>
      <c r="V131" s="6"/>
      <c r="W131" s="6">
        <f t="shared" si="42"/>
        <v>0</v>
      </c>
      <c r="X131" s="6"/>
      <c r="Y131" s="6"/>
      <c r="Z131" s="6">
        <f t="shared" si="43"/>
        <v>0</v>
      </c>
      <c r="AA131" s="6"/>
      <c r="AB131" s="6"/>
      <c r="AC131" s="6">
        <f t="shared" si="44"/>
        <v>0</v>
      </c>
      <c r="AD131" s="6"/>
      <c r="AE131" s="6"/>
      <c r="AF131" s="6">
        <f t="shared" si="46"/>
        <v>0</v>
      </c>
      <c r="AG131" s="6"/>
      <c r="AH131" s="138"/>
      <c r="AI131" s="6">
        <f t="shared" si="38"/>
        <v>0</v>
      </c>
      <c r="AJ131" s="6"/>
      <c r="AK131" s="6"/>
      <c r="AL131" s="6">
        <f t="shared" si="39"/>
        <v>0</v>
      </c>
      <c r="AM131" s="6"/>
      <c r="AN131" s="252"/>
    </row>
    <row r="132" spans="1:40" ht="33.75" customHeight="1">
      <c r="A132" s="1" t="s">
        <v>495</v>
      </c>
      <c r="B132" s="39">
        <v>902</v>
      </c>
      <c r="C132" s="8" t="s">
        <v>39</v>
      </c>
      <c r="D132" s="8" t="s">
        <v>154</v>
      </c>
      <c r="E132" s="8" t="s">
        <v>18</v>
      </c>
      <c r="F132" s="138">
        <f>1050.6-72.3</f>
        <v>978.3</v>
      </c>
      <c r="G132" s="138"/>
      <c r="H132" s="6">
        <f t="shared" si="36"/>
        <v>978.3</v>
      </c>
      <c r="I132" s="6"/>
      <c r="J132" s="6">
        <f>-94.5+1409.2</f>
        <v>1314.7</v>
      </c>
      <c r="K132" s="252">
        <f t="shared" si="35"/>
        <v>2293</v>
      </c>
      <c r="L132" s="6"/>
      <c r="M132" s="6"/>
      <c r="N132" s="6">
        <f t="shared" si="41"/>
        <v>2293</v>
      </c>
      <c r="O132" s="6"/>
      <c r="P132" s="6">
        <v>-2200</v>
      </c>
      <c r="Q132" s="6">
        <f t="shared" si="37"/>
        <v>93</v>
      </c>
      <c r="R132" s="6"/>
      <c r="S132" s="6"/>
      <c r="T132" s="252">
        <f t="shared" si="32"/>
        <v>93</v>
      </c>
      <c r="U132" s="6"/>
      <c r="V132" s="6"/>
      <c r="W132" s="6">
        <f t="shared" si="42"/>
        <v>93</v>
      </c>
      <c r="X132" s="6"/>
      <c r="Y132" s="6"/>
      <c r="Z132" s="6">
        <f t="shared" si="43"/>
        <v>93</v>
      </c>
      <c r="AA132" s="6"/>
      <c r="AB132" s="6"/>
      <c r="AC132" s="6">
        <f t="shared" si="44"/>
        <v>93</v>
      </c>
      <c r="AD132" s="6"/>
      <c r="AE132" s="6"/>
      <c r="AF132" s="6">
        <f t="shared" si="46"/>
        <v>93</v>
      </c>
      <c r="AG132" s="6"/>
      <c r="AH132" s="138"/>
      <c r="AI132" s="6">
        <f t="shared" si="38"/>
        <v>93</v>
      </c>
      <c r="AJ132" s="6"/>
      <c r="AK132" s="6"/>
      <c r="AL132" s="6">
        <f t="shared" si="39"/>
        <v>93</v>
      </c>
      <c r="AM132" s="8" t="s">
        <v>570</v>
      </c>
      <c r="AN132" s="252">
        <f t="shared" si="33"/>
        <v>2.4731182795698925</v>
      </c>
    </row>
    <row r="133" spans="1:40" ht="33.75" hidden="1" customHeight="1">
      <c r="A133" s="1" t="s">
        <v>496</v>
      </c>
      <c r="B133" s="39">
        <v>902</v>
      </c>
      <c r="C133" s="8" t="s">
        <v>39</v>
      </c>
      <c r="D133" s="8" t="s">
        <v>154</v>
      </c>
      <c r="E133" s="8" t="s">
        <v>18</v>
      </c>
      <c r="F133" s="138"/>
      <c r="G133" s="138"/>
      <c r="H133" s="6"/>
      <c r="I133" s="6"/>
      <c r="J133" s="6"/>
      <c r="K133" s="252"/>
      <c r="L133" s="6"/>
      <c r="M133" s="6"/>
      <c r="N133" s="6"/>
      <c r="O133" s="6"/>
      <c r="P133" s="6">
        <v>2.5</v>
      </c>
      <c r="Q133" s="6">
        <f t="shared" si="37"/>
        <v>2.5</v>
      </c>
      <c r="R133" s="6"/>
      <c r="S133" s="6">
        <v>-2.5</v>
      </c>
      <c r="T133" s="252">
        <f t="shared" si="32"/>
        <v>0</v>
      </c>
      <c r="U133" s="6"/>
      <c r="V133" s="6"/>
      <c r="W133" s="6">
        <f t="shared" si="42"/>
        <v>0</v>
      </c>
      <c r="X133" s="6"/>
      <c r="Y133" s="6"/>
      <c r="Z133" s="6">
        <f t="shared" si="43"/>
        <v>0</v>
      </c>
      <c r="AA133" s="6"/>
      <c r="AB133" s="6"/>
      <c r="AC133" s="6">
        <f t="shared" si="44"/>
        <v>0</v>
      </c>
      <c r="AD133" s="6"/>
      <c r="AE133" s="6"/>
      <c r="AF133" s="6">
        <f t="shared" si="46"/>
        <v>0</v>
      </c>
      <c r="AG133" s="6"/>
      <c r="AH133" s="138"/>
      <c r="AI133" s="6"/>
      <c r="AJ133" s="6"/>
      <c r="AK133" s="6"/>
      <c r="AL133" s="6"/>
      <c r="AM133" s="8"/>
      <c r="AN133" s="252"/>
    </row>
    <row r="134" spans="1:40" ht="33.75" customHeight="1">
      <c r="A134" s="80" t="s">
        <v>389</v>
      </c>
      <c r="B134" s="25" t="s">
        <v>29</v>
      </c>
      <c r="C134" s="8" t="s">
        <v>39</v>
      </c>
      <c r="D134" s="160" t="s">
        <v>317</v>
      </c>
      <c r="E134" s="8" t="s">
        <v>9</v>
      </c>
      <c r="F134" s="138"/>
      <c r="G134" s="138"/>
      <c r="H134" s="6"/>
      <c r="I134" s="6">
        <v>6000</v>
      </c>
      <c r="J134" s="6"/>
      <c r="K134" s="252">
        <f t="shared" si="35"/>
        <v>6000</v>
      </c>
      <c r="L134" s="6"/>
      <c r="M134" s="6"/>
      <c r="N134" s="6">
        <f t="shared" si="41"/>
        <v>6000</v>
      </c>
      <c r="O134" s="6"/>
      <c r="P134" s="6"/>
      <c r="Q134" s="6">
        <f t="shared" si="37"/>
        <v>6000</v>
      </c>
      <c r="R134" s="6"/>
      <c r="S134" s="6"/>
      <c r="T134" s="252">
        <f t="shared" si="32"/>
        <v>6000</v>
      </c>
      <c r="U134" s="6"/>
      <c r="V134" s="6"/>
      <c r="W134" s="6">
        <f t="shared" si="42"/>
        <v>6000</v>
      </c>
      <c r="X134" s="6"/>
      <c r="Y134" s="6"/>
      <c r="Z134" s="6">
        <f t="shared" si="43"/>
        <v>6000</v>
      </c>
      <c r="AA134" s="6"/>
      <c r="AB134" s="6"/>
      <c r="AC134" s="6">
        <f t="shared" si="44"/>
        <v>6000</v>
      </c>
      <c r="AD134" s="6"/>
      <c r="AE134" s="6"/>
      <c r="AF134" s="6">
        <f t="shared" si="46"/>
        <v>6000</v>
      </c>
      <c r="AG134" s="6"/>
      <c r="AH134" s="138"/>
      <c r="AI134" s="6"/>
      <c r="AJ134" s="6"/>
      <c r="AK134" s="6"/>
      <c r="AL134" s="6"/>
      <c r="AM134" s="8" t="s">
        <v>571</v>
      </c>
      <c r="AN134" s="252">
        <f t="shared" si="33"/>
        <v>99.951666666666668</v>
      </c>
    </row>
    <row r="135" spans="1:40" ht="33.75" customHeight="1">
      <c r="A135" s="80" t="s">
        <v>454</v>
      </c>
      <c r="B135" s="25" t="s">
        <v>29</v>
      </c>
      <c r="C135" s="8" t="s">
        <v>39</v>
      </c>
      <c r="D135" s="160" t="s">
        <v>455</v>
      </c>
      <c r="E135" s="8" t="s">
        <v>9</v>
      </c>
      <c r="F135" s="138"/>
      <c r="G135" s="138"/>
      <c r="H135" s="6"/>
      <c r="I135" s="6"/>
      <c r="J135" s="6">
        <v>94.5</v>
      </c>
      <c r="K135" s="252">
        <f t="shared" si="35"/>
        <v>94.5</v>
      </c>
      <c r="L135" s="6"/>
      <c r="M135" s="6"/>
      <c r="N135" s="6">
        <f t="shared" si="41"/>
        <v>94.5</v>
      </c>
      <c r="O135" s="6"/>
      <c r="P135" s="6"/>
      <c r="Q135" s="6">
        <f t="shared" si="37"/>
        <v>94.5</v>
      </c>
      <c r="R135" s="6"/>
      <c r="S135" s="6"/>
      <c r="T135" s="252">
        <f t="shared" si="32"/>
        <v>94.5</v>
      </c>
      <c r="U135" s="6"/>
      <c r="V135" s="6"/>
      <c r="W135" s="6">
        <f t="shared" si="42"/>
        <v>94.5</v>
      </c>
      <c r="X135" s="6"/>
      <c r="Y135" s="6"/>
      <c r="Z135" s="6">
        <f t="shared" si="43"/>
        <v>94.5</v>
      </c>
      <c r="AA135" s="6"/>
      <c r="AB135" s="6"/>
      <c r="AC135" s="6">
        <f t="shared" si="44"/>
        <v>94.5</v>
      </c>
      <c r="AD135" s="6"/>
      <c r="AE135" s="6"/>
      <c r="AF135" s="6">
        <f t="shared" si="46"/>
        <v>94.5</v>
      </c>
      <c r="AG135" s="6"/>
      <c r="AH135" s="138"/>
      <c r="AI135" s="6"/>
      <c r="AJ135" s="6"/>
      <c r="AK135" s="6"/>
      <c r="AL135" s="6"/>
      <c r="AM135" s="8" t="s">
        <v>572</v>
      </c>
      <c r="AN135" s="252">
        <f t="shared" si="33"/>
        <v>100</v>
      </c>
    </row>
    <row r="136" spans="1:40" ht="33.75" customHeight="1">
      <c r="A136" s="80" t="s">
        <v>466</v>
      </c>
      <c r="B136" s="25" t="s">
        <v>29</v>
      </c>
      <c r="C136" s="8" t="s">
        <v>39</v>
      </c>
      <c r="D136" s="160" t="s">
        <v>464</v>
      </c>
      <c r="E136" s="8" t="s">
        <v>9</v>
      </c>
      <c r="F136" s="138"/>
      <c r="G136" s="138"/>
      <c r="H136" s="6"/>
      <c r="I136" s="6"/>
      <c r="J136" s="6">
        <v>8000</v>
      </c>
      <c r="K136" s="252">
        <f t="shared" si="35"/>
        <v>8000</v>
      </c>
      <c r="L136" s="6"/>
      <c r="M136" s="6"/>
      <c r="N136" s="6">
        <f t="shared" si="41"/>
        <v>8000</v>
      </c>
      <c r="O136" s="6"/>
      <c r="P136" s="6"/>
      <c r="Q136" s="6">
        <f t="shared" si="37"/>
        <v>8000</v>
      </c>
      <c r="R136" s="6"/>
      <c r="S136" s="6"/>
      <c r="T136" s="252">
        <f t="shared" si="32"/>
        <v>8000</v>
      </c>
      <c r="U136" s="6"/>
      <c r="V136" s="6"/>
      <c r="W136" s="6">
        <f t="shared" si="42"/>
        <v>8000</v>
      </c>
      <c r="X136" s="6"/>
      <c r="Y136" s="6"/>
      <c r="Z136" s="6">
        <f t="shared" si="43"/>
        <v>8000</v>
      </c>
      <c r="AA136" s="6"/>
      <c r="AB136" s="6"/>
      <c r="AC136" s="6">
        <f t="shared" si="44"/>
        <v>8000</v>
      </c>
      <c r="AD136" s="6"/>
      <c r="AE136" s="6"/>
      <c r="AF136" s="6">
        <f t="shared" si="46"/>
        <v>8000</v>
      </c>
      <c r="AG136" s="6"/>
      <c r="AH136" s="138"/>
      <c r="AI136" s="6"/>
      <c r="AJ136" s="6"/>
      <c r="AK136" s="6"/>
      <c r="AL136" s="6"/>
      <c r="AM136" s="8" t="s">
        <v>573</v>
      </c>
      <c r="AN136" s="252">
        <f t="shared" si="33"/>
        <v>94.642499999999998</v>
      </c>
    </row>
    <row r="137" spans="1:40" ht="33.75" customHeight="1">
      <c r="A137" s="80" t="s">
        <v>463</v>
      </c>
      <c r="B137" s="25" t="s">
        <v>29</v>
      </c>
      <c r="C137" s="8" t="s">
        <v>39</v>
      </c>
      <c r="D137" s="160" t="s">
        <v>465</v>
      </c>
      <c r="E137" s="8" t="s">
        <v>9</v>
      </c>
      <c r="F137" s="138"/>
      <c r="G137" s="138"/>
      <c r="H137" s="6"/>
      <c r="I137" s="6"/>
      <c r="J137" s="6">
        <v>80.8</v>
      </c>
      <c r="K137" s="252">
        <f t="shared" si="35"/>
        <v>80.8</v>
      </c>
      <c r="L137" s="6"/>
      <c r="M137" s="6"/>
      <c r="N137" s="6">
        <f t="shared" si="41"/>
        <v>80.8</v>
      </c>
      <c r="O137" s="6"/>
      <c r="P137" s="6"/>
      <c r="Q137" s="6">
        <f t="shared" si="37"/>
        <v>80.8</v>
      </c>
      <c r="R137" s="6"/>
      <c r="S137" s="6"/>
      <c r="T137" s="252">
        <f t="shared" si="32"/>
        <v>80.8</v>
      </c>
      <c r="U137" s="6"/>
      <c r="V137" s="6"/>
      <c r="W137" s="6">
        <f t="shared" si="42"/>
        <v>80.8</v>
      </c>
      <c r="X137" s="6"/>
      <c r="Y137" s="6"/>
      <c r="Z137" s="6">
        <f t="shared" si="43"/>
        <v>80.8</v>
      </c>
      <c r="AA137" s="6"/>
      <c r="AB137" s="6"/>
      <c r="AC137" s="6">
        <f t="shared" si="44"/>
        <v>80.8</v>
      </c>
      <c r="AD137" s="6"/>
      <c r="AE137" s="6"/>
      <c r="AF137" s="6">
        <f t="shared" si="46"/>
        <v>80.8</v>
      </c>
      <c r="AG137" s="6"/>
      <c r="AH137" s="138"/>
      <c r="AI137" s="6"/>
      <c r="AJ137" s="6"/>
      <c r="AK137" s="6"/>
      <c r="AL137" s="6"/>
      <c r="AM137" s="8" t="s">
        <v>574</v>
      </c>
      <c r="AN137" s="252">
        <f t="shared" si="33"/>
        <v>94.678217821782184</v>
      </c>
    </row>
    <row r="138" spans="1:40" s="55" customFormat="1" ht="33.75" customHeight="1">
      <c r="A138" s="241" t="s">
        <v>40</v>
      </c>
      <c r="B138" s="70" t="s">
        <v>29</v>
      </c>
      <c r="C138" s="58" t="s">
        <v>41</v>
      </c>
      <c r="D138" s="58"/>
      <c r="E138" s="58"/>
      <c r="F138" s="155">
        <f>F139+F143</f>
        <v>1184.8</v>
      </c>
      <c r="G138" s="163">
        <f>G139+G143</f>
        <v>0</v>
      </c>
      <c r="H138" s="28">
        <f t="shared" si="36"/>
        <v>1184.8</v>
      </c>
      <c r="I138" s="28">
        <f>I139+I143</f>
        <v>0</v>
      </c>
      <c r="J138" s="28"/>
      <c r="K138" s="252">
        <f t="shared" si="35"/>
        <v>1184.8</v>
      </c>
      <c r="L138" s="28">
        <f t="shared" ref="L138:AM138" si="53">L139+L143</f>
        <v>0</v>
      </c>
      <c r="M138" s="28">
        <f t="shared" si="53"/>
        <v>0</v>
      </c>
      <c r="N138" s="28">
        <f t="shared" si="41"/>
        <v>1184.8</v>
      </c>
      <c r="O138" s="28">
        <f t="shared" si="53"/>
        <v>0</v>
      </c>
      <c r="P138" s="28">
        <f t="shared" si="53"/>
        <v>187</v>
      </c>
      <c r="Q138" s="28">
        <f t="shared" si="53"/>
        <v>1371.8</v>
      </c>
      <c r="R138" s="28">
        <f t="shared" si="53"/>
        <v>0</v>
      </c>
      <c r="S138" s="28">
        <f t="shared" si="53"/>
        <v>0</v>
      </c>
      <c r="T138" s="252">
        <f t="shared" si="32"/>
        <v>1371.8</v>
      </c>
      <c r="U138" s="28">
        <f t="shared" si="53"/>
        <v>0</v>
      </c>
      <c r="V138" s="28">
        <f t="shared" si="53"/>
        <v>0</v>
      </c>
      <c r="W138" s="28">
        <f t="shared" si="42"/>
        <v>1371.8</v>
      </c>
      <c r="X138" s="28">
        <f t="shared" si="53"/>
        <v>0</v>
      </c>
      <c r="Y138" s="28">
        <f t="shared" si="53"/>
        <v>0</v>
      </c>
      <c r="Z138" s="28">
        <f t="shared" si="43"/>
        <v>1371.8</v>
      </c>
      <c r="AA138" s="28">
        <f t="shared" si="53"/>
        <v>0</v>
      </c>
      <c r="AB138" s="28">
        <f t="shared" si="53"/>
        <v>0</v>
      </c>
      <c r="AC138" s="28">
        <f t="shared" si="44"/>
        <v>1371.8</v>
      </c>
      <c r="AD138" s="28">
        <f t="shared" si="53"/>
        <v>0</v>
      </c>
      <c r="AE138" s="28">
        <f t="shared" si="53"/>
        <v>-764.80000000000007</v>
      </c>
      <c r="AF138" s="26">
        <f t="shared" si="46"/>
        <v>606.99999999999989</v>
      </c>
      <c r="AG138" s="28">
        <f t="shared" si="53"/>
        <v>0</v>
      </c>
      <c r="AH138" s="28">
        <f t="shared" si="53"/>
        <v>0</v>
      </c>
      <c r="AI138" s="28">
        <f t="shared" si="38"/>
        <v>606.99999999999989</v>
      </c>
      <c r="AJ138" s="28">
        <f t="shared" si="53"/>
        <v>0</v>
      </c>
      <c r="AK138" s="28">
        <f t="shared" si="53"/>
        <v>0</v>
      </c>
      <c r="AL138" s="28">
        <f t="shared" si="39"/>
        <v>606.99999999999989</v>
      </c>
      <c r="AM138" s="155">
        <f t="shared" si="53"/>
        <v>607</v>
      </c>
      <c r="AN138" s="252">
        <f t="shared" si="33"/>
        <v>100.00000000000003</v>
      </c>
    </row>
    <row r="139" spans="1:40" ht="60.75" customHeight="1">
      <c r="A139" s="215" t="s">
        <v>307</v>
      </c>
      <c r="B139" s="234" t="s">
        <v>29</v>
      </c>
      <c r="C139" s="235" t="s">
        <v>41</v>
      </c>
      <c r="D139" s="235" t="s">
        <v>157</v>
      </c>
      <c r="E139" s="235"/>
      <c r="F139" s="236" t="str">
        <f>F140</f>
        <v>5</v>
      </c>
      <c r="G139" s="236">
        <f>G140</f>
        <v>0</v>
      </c>
      <c r="H139" s="236">
        <f t="shared" si="36"/>
        <v>5</v>
      </c>
      <c r="I139" s="236">
        <f>I141</f>
        <v>0</v>
      </c>
      <c r="J139" s="236"/>
      <c r="K139" s="252">
        <f t="shared" si="35"/>
        <v>5</v>
      </c>
      <c r="L139" s="236">
        <f t="shared" ref="L139:AK139" si="54">L141</f>
        <v>0</v>
      </c>
      <c r="M139" s="236">
        <f t="shared" si="54"/>
        <v>0</v>
      </c>
      <c r="N139" s="236">
        <f t="shared" si="41"/>
        <v>5</v>
      </c>
      <c r="O139" s="236">
        <f t="shared" si="54"/>
        <v>0</v>
      </c>
      <c r="P139" s="236">
        <f t="shared" si="54"/>
        <v>0</v>
      </c>
      <c r="Q139" s="236">
        <f>Q140</f>
        <v>5</v>
      </c>
      <c r="R139" s="236">
        <f t="shared" si="54"/>
        <v>0</v>
      </c>
      <c r="S139" s="236">
        <f t="shared" si="54"/>
        <v>0</v>
      </c>
      <c r="T139" s="252">
        <f t="shared" si="32"/>
        <v>5</v>
      </c>
      <c r="U139" s="236">
        <f t="shared" si="54"/>
        <v>0</v>
      </c>
      <c r="V139" s="236">
        <f t="shared" si="54"/>
        <v>0</v>
      </c>
      <c r="W139" s="236">
        <f t="shared" si="42"/>
        <v>5</v>
      </c>
      <c r="X139" s="236">
        <f t="shared" si="54"/>
        <v>0</v>
      </c>
      <c r="Y139" s="236">
        <f t="shared" si="54"/>
        <v>0</v>
      </c>
      <c r="Z139" s="236">
        <f t="shared" si="43"/>
        <v>5</v>
      </c>
      <c r="AA139" s="236">
        <f t="shared" si="54"/>
        <v>0</v>
      </c>
      <c r="AB139" s="236">
        <f t="shared" si="54"/>
        <v>0</v>
      </c>
      <c r="AC139" s="236">
        <f t="shared" si="44"/>
        <v>5</v>
      </c>
      <c r="AD139" s="236">
        <f t="shared" si="54"/>
        <v>0</v>
      </c>
      <c r="AE139" s="236">
        <f t="shared" si="54"/>
        <v>0</v>
      </c>
      <c r="AF139" s="6">
        <f t="shared" si="46"/>
        <v>5</v>
      </c>
      <c r="AG139" s="236">
        <f t="shared" si="54"/>
        <v>0</v>
      </c>
      <c r="AH139" s="236">
        <f t="shared" si="54"/>
        <v>0</v>
      </c>
      <c r="AI139" s="236">
        <f t="shared" si="38"/>
        <v>5</v>
      </c>
      <c r="AJ139" s="236">
        <f t="shared" si="54"/>
        <v>0</v>
      </c>
      <c r="AK139" s="236">
        <f t="shared" si="54"/>
        <v>0</v>
      </c>
      <c r="AL139" s="236">
        <f t="shared" si="39"/>
        <v>5</v>
      </c>
      <c r="AM139" s="236">
        <f>AM140</f>
        <v>5</v>
      </c>
      <c r="AN139" s="252">
        <f t="shared" ref="AN139:AN202" si="55">AM139/AF139*100</f>
        <v>100</v>
      </c>
    </row>
    <row r="140" spans="1:40" ht="33.75" customHeight="1">
      <c r="A140" s="7" t="s">
        <v>8</v>
      </c>
      <c r="B140" s="27" t="s">
        <v>29</v>
      </c>
      <c r="C140" s="8" t="s">
        <v>41</v>
      </c>
      <c r="D140" s="8" t="s">
        <v>157</v>
      </c>
      <c r="E140" s="8" t="s">
        <v>9</v>
      </c>
      <c r="F140" s="8" t="s">
        <v>299</v>
      </c>
      <c r="G140" s="138"/>
      <c r="H140" s="6">
        <f t="shared" si="36"/>
        <v>5</v>
      </c>
      <c r="I140" s="6"/>
      <c r="J140" s="6"/>
      <c r="K140" s="252">
        <f t="shared" si="35"/>
        <v>5</v>
      </c>
      <c r="L140" s="6"/>
      <c r="M140" s="6"/>
      <c r="N140" s="6">
        <f t="shared" si="41"/>
        <v>5</v>
      </c>
      <c r="O140" s="6"/>
      <c r="P140" s="6"/>
      <c r="Q140" s="6">
        <f t="shared" si="37"/>
        <v>5</v>
      </c>
      <c r="R140" s="6"/>
      <c r="S140" s="6"/>
      <c r="T140" s="252">
        <f t="shared" ref="T140:T204" si="56">Q140+R140+S140</f>
        <v>5</v>
      </c>
      <c r="U140" s="6"/>
      <c r="V140" s="6"/>
      <c r="W140" s="6">
        <f t="shared" si="42"/>
        <v>5</v>
      </c>
      <c r="X140" s="6"/>
      <c r="Y140" s="6"/>
      <c r="Z140" s="6">
        <f t="shared" si="43"/>
        <v>5</v>
      </c>
      <c r="AA140" s="6"/>
      <c r="AB140" s="6"/>
      <c r="AC140" s="6">
        <f t="shared" si="44"/>
        <v>5</v>
      </c>
      <c r="AD140" s="6"/>
      <c r="AE140" s="6"/>
      <c r="AF140" s="6">
        <f t="shared" si="46"/>
        <v>5</v>
      </c>
      <c r="AG140" s="6"/>
      <c r="AH140" s="6"/>
      <c r="AI140" s="6">
        <f t="shared" si="38"/>
        <v>5</v>
      </c>
      <c r="AJ140" s="6"/>
      <c r="AK140" s="6"/>
      <c r="AL140" s="6">
        <f t="shared" si="39"/>
        <v>5</v>
      </c>
      <c r="AM140" s="193">
        <v>5</v>
      </c>
      <c r="AN140" s="252">
        <f t="shared" si="55"/>
        <v>100</v>
      </c>
    </row>
    <row r="141" spans="1:40" ht="33.75" hidden="1" customHeight="1">
      <c r="A141" s="1" t="s">
        <v>17</v>
      </c>
      <c r="B141" s="27" t="s">
        <v>29</v>
      </c>
      <c r="C141" s="8" t="s">
        <v>41</v>
      </c>
      <c r="D141" s="8" t="s">
        <v>157</v>
      </c>
      <c r="E141" s="8" t="s">
        <v>18</v>
      </c>
      <c r="F141" s="157"/>
      <c r="G141" s="161"/>
      <c r="H141" s="6">
        <f t="shared" si="36"/>
        <v>0</v>
      </c>
      <c r="I141" s="6"/>
      <c r="J141" s="6"/>
      <c r="K141" s="252">
        <f t="shared" si="35"/>
        <v>0</v>
      </c>
      <c r="L141" s="6"/>
      <c r="M141" s="6"/>
      <c r="N141" s="6">
        <f t="shared" si="41"/>
        <v>0</v>
      </c>
      <c r="O141" s="6"/>
      <c r="P141" s="6"/>
      <c r="Q141" s="6">
        <f t="shared" si="37"/>
        <v>0</v>
      </c>
      <c r="R141" s="6"/>
      <c r="S141" s="6"/>
      <c r="T141" s="252">
        <f t="shared" si="56"/>
        <v>0</v>
      </c>
      <c r="U141" s="6"/>
      <c r="V141" s="6"/>
      <c r="W141" s="6">
        <f t="shared" si="42"/>
        <v>0</v>
      </c>
      <c r="X141" s="6"/>
      <c r="Y141" s="6"/>
      <c r="Z141" s="6">
        <f t="shared" si="43"/>
        <v>0</v>
      </c>
      <c r="AA141" s="6"/>
      <c r="AB141" s="6"/>
      <c r="AC141" s="6">
        <f t="shared" si="44"/>
        <v>0</v>
      </c>
      <c r="AD141" s="6"/>
      <c r="AE141" s="6"/>
      <c r="AF141" s="6">
        <f t="shared" si="46"/>
        <v>0</v>
      </c>
      <c r="AG141" s="6"/>
      <c r="AH141" s="6"/>
      <c r="AI141" s="6">
        <f t="shared" si="38"/>
        <v>0</v>
      </c>
      <c r="AJ141" s="6"/>
      <c r="AK141" s="6"/>
      <c r="AL141" s="6">
        <f t="shared" si="39"/>
        <v>0</v>
      </c>
      <c r="AM141" s="156"/>
      <c r="AN141" s="252" t="e">
        <f t="shared" si="55"/>
        <v>#DIV/0!</v>
      </c>
    </row>
    <row r="142" spans="1:40" ht="33.75" hidden="1" customHeight="1">
      <c r="A142" s="1" t="s">
        <v>113</v>
      </c>
      <c r="B142" s="27" t="s">
        <v>29</v>
      </c>
      <c r="C142" s="8" t="s">
        <v>41</v>
      </c>
      <c r="D142" s="8" t="s">
        <v>114</v>
      </c>
      <c r="E142" s="8" t="s">
        <v>18</v>
      </c>
      <c r="F142" s="157"/>
      <c r="G142" s="161"/>
      <c r="H142" s="6">
        <f t="shared" si="36"/>
        <v>0</v>
      </c>
      <c r="I142" s="6"/>
      <c r="J142" s="6"/>
      <c r="K142" s="252">
        <f t="shared" si="35"/>
        <v>0</v>
      </c>
      <c r="L142" s="6"/>
      <c r="M142" s="6"/>
      <c r="N142" s="6">
        <f t="shared" si="41"/>
        <v>0</v>
      </c>
      <c r="O142" s="6"/>
      <c r="P142" s="6"/>
      <c r="Q142" s="6">
        <f t="shared" si="37"/>
        <v>0</v>
      </c>
      <c r="R142" s="6"/>
      <c r="S142" s="6"/>
      <c r="T142" s="252">
        <f t="shared" si="56"/>
        <v>0</v>
      </c>
      <c r="U142" s="6"/>
      <c r="V142" s="6"/>
      <c r="W142" s="6">
        <f t="shared" si="42"/>
        <v>0</v>
      </c>
      <c r="X142" s="6"/>
      <c r="Y142" s="6"/>
      <c r="Z142" s="6">
        <f t="shared" si="43"/>
        <v>0</v>
      </c>
      <c r="AA142" s="6"/>
      <c r="AB142" s="6"/>
      <c r="AC142" s="6">
        <f t="shared" si="44"/>
        <v>0</v>
      </c>
      <c r="AD142" s="6"/>
      <c r="AE142" s="6"/>
      <c r="AF142" s="6">
        <f t="shared" si="46"/>
        <v>0</v>
      </c>
      <c r="AG142" s="6"/>
      <c r="AH142" s="6"/>
      <c r="AI142" s="6">
        <f t="shared" si="38"/>
        <v>0</v>
      </c>
      <c r="AJ142" s="6"/>
      <c r="AK142" s="6"/>
      <c r="AL142" s="6">
        <f t="shared" si="39"/>
        <v>0</v>
      </c>
      <c r="AM142" s="156"/>
      <c r="AN142" s="252" t="e">
        <f t="shared" si="55"/>
        <v>#DIV/0!</v>
      </c>
    </row>
    <row r="143" spans="1:40" ht="33.75" customHeight="1">
      <c r="A143" s="1" t="s">
        <v>121</v>
      </c>
      <c r="B143" s="27" t="s">
        <v>29</v>
      </c>
      <c r="C143" s="8" t="s">
        <v>41</v>
      </c>
      <c r="D143" s="8" t="s">
        <v>154</v>
      </c>
      <c r="E143" s="8"/>
      <c r="F143" s="207">
        <f>F144+F146</f>
        <v>1179.8</v>
      </c>
      <c r="G143" s="161">
        <f>G144</f>
        <v>0</v>
      </c>
      <c r="H143" s="6">
        <f t="shared" si="36"/>
        <v>1179.8</v>
      </c>
      <c r="I143" s="6">
        <f t="shared" ref="I143:AK143" si="57">I144</f>
        <v>0</v>
      </c>
      <c r="J143" s="6"/>
      <c r="K143" s="252">
        <f t="shared" si="35"/>
        <v>1179.8</v>
      </c>
      <c r="L143" s="6">
        <f t="shared" si="57"/>
        <v>0</v>
      </c>
      <c r="M143" s="6">
        <f>M144+M146</f>
        <v>0</v>
      </c>
      <c r="N143" s="6">
        <f t="shared" si="41"/>
        <v>1179.8</v>
      </c>
      <c r="O143" s="6">
        <f t="shared" si="57"/>
        <v>0</v>
      </c>
      <c r="P143" s="6">
        <f>P144+P146+P145</f>
        <v>187</v>
      </c>
      <c r="Q143" s="6">
        <f t="shared" si="37"/>
        <v>1366.8</v>
      </c>
      <c r="R143" s="6">
        <f t="shared" si="57"/>
        <v>0</v>
      </c>
      <c r="S143" s="6">
        <f t="shared" si="57"/>
        <v>0</v>
      </c>
      <c r="T143" s="252">
        <f t="shared" si="56"/>
        <v>1366.8</v>
      </c>
      <c r="U143" s="6">
        <f t="shared" si="57"/>
        <v>0</v>
      </c>
      <c r="V143" s="6">
        <f t="shared" si="57"/>
        <v>0</v>
      </c>
      <c r="W143" s="6">
        <f t="shared" si="42"/>
        <v>1366.8</v>
      </c>
      <c r="X143" s="6">
        <f t="shared" si="57"/>
        <v>0</v>
      </c>
      <c r="Y143" s="6">
        <f t="shared" si="57"/>
        <v>0</v>
      </c>
      <c r="Z143" s="6">
        <f t="shared" si="43"/>
        <v>1366.8</v>
      </c>
      <c r="AA143" s="6">
        <f t="shared" si="57"/>
        <v>0</v>
      </c>
      <c r="AB143" s="6">
        <f>AB144+AB147</f>
        <v>0</v>
      </c>
      <c r="AC143" s="6">
        <f t="shared" si="44"/>
        <v>1366.8</v>
      </c>
      <c r="AD143" s="6">
        <f t="shared" si="57"/>
        <v>0</v>
      </c>
      <c r="AE143" s="6">
        <f t="shared" si="57"/>
        <v>-764.80000000000007</v>
      </c>
      <c r="AF143" s="6">
        <f t="shared" si="46"/>
        <v>601.99999999999989</v>
      </c>
      <c r="AG143" s="6">
        <f t="shared" si="57"/>
        <v>0</v>
      </c>
      <c r="AH143" s="6">
        <f t="shared" si="57"/>
        <v>0</v>
      </c>
      <c r="AI143" s="6">
        <f t="shared" si="38"/>
        <v>601.99999999999989</v>
      </c>
      <c r="AJ143" s="6">
        <f t="shared" si="57"/>
        <v>0</v>
      </c>
      <c r="AK143" s="6">
        <f t="shared" si="57"/>
        <v>0</v>
      </c>
      <c r="AL143" s="6">
        <f t="shared" si="39"/>
        <v>601.99999999999989</v>
      </c>
      <c r="AM143" s="156">
        <f>AM144+AM146+AM145+AM147</f>
        <v>602</v>
      </c>
      <c r="AN143" s="252">
        <f t="shared" si="55"/>
        <v>100.00000000000003</v>
      </c>
    </row>
    <row r="144" spans="1:40" ht="33.75" customHeight="1">
      <c r="A144" s="1" t="s">
        <v>228</v>
      </c>
      <c r="B144" s="27" t="s">
        <v>29</v>
      </c>
      <c r="C144" s="8" t="s">
        <v>41</v>
      </c>
      <c r="D144" s="8" t="s">
        <v>154</v>
      </c>
      <c r="E144" s="8" t="s">
        <v>9</v>
      </c>
      <c r="F144" s="6">
        <v>1000</v>
      </c>
      <c r="G144" s="138"/>
      <c r="H144" s="6">
        <f t="shared" si="36"/>
        <v>1000</v>
      </c>
      <c r="I144" s="6"/>
      <c r="J144" s="6"/>
      <c r="K144" s="252">
        <f t="shared" si="35"/>
        <v>1000</v>
      </c>
      <c r="L144" s="6"/>
      <c r="M144" s="6"/>
      <c r="N144" s="6">
        <f t="shared" si="41"/>
        <v>1000</v>
      </c>
      <c r="O144" s="6"/>
      <c r="P144" s="6"/>
      <c r="Q144" s="6">
        <f t="shared" si="37"/>
        <v>1000</v>
      </c>
      <c r="R144" s="6"/>
      <c r="S144" s="6"/>
      <c r="T144" s="252">
        <f t="shared" si="56"/>
        <v>1000</v>
      </c>
      <c r="U144" s="6"/>
      <c r="V144" s="6"/>
      <c r="W144" s="6">
        <f t="shared" si="42"/>
        <v>1000</v>
      </c>
      <c r="X144" s="6"/>
      <c r="Y144" s="6"/>
      <c r="Z144" s="6">
        <f t="shared" si="43"/>
        <v>1000</v>
      </c>
      <c r="AA144" s="6"/>
      <c r="AB144" s="6">
        <v>-26.2</v>
      </c>
      <c r="AC144" s="6">
        <f t="shared" si="44"/>
        <v>973.8</v>
      </c>
      <c r="AD144" s="6"/>
      <c r="AE144" s="6">
        <f>-764.7-0.1</f>
        <v>-764.80000000000007</v>
      </c>
      <c r="AF144" s="6">
        <f t="shared" si="46"/>
        <v>208.99999999999989</v>
      </c>
      <c r="AG144" s="6"/>
      <c r="AH144" s="6"/>
      <c r="AI144" s="6">
        <f t="shared" si="38"/>
        <v>208.99999999999989</v>
      </c>
      <c r="AJ144" s="6"/>
      <c r="AK144" s="6"/>
      <c r="AL144" s="6">
        <f t="shared" si="39"/>
        <v>208.99999999999989</v>
      </c>
      <c r="AM144" s="6">
        <v>209</v>
      </c>
      <c r="AN144" s="252">
        <f t="shared" si="55"/>
        <v>100.00000000000004</v>
      </c>
    </row>
    <row r="145" spans="1:40" ht="33.75" customHeight="1">
      <c r="A145" s="1" t="s">
        <v>491</v>
      </c>
      <c r="B145" s="27" t="s">
        <v>29</v>
      </c>
      <c r="C145" s="8" t="s">
        <v>41</v>
      </c>
      <c r="D145" s="8" t="s">
        <v>154</v>
      </c>
      <c r="E145" s="8" t="s">
        <v>9</v>
      </c>
      <c r="F145" s="6"/>
      <c r="G145" s="138"/>
      <c r="H145" s="6"/>
      <c r="I145" s="6"/>
      <c r="J145" s="6"/>
      <c r="K145" s="252"/>
      <c r="L145" s="6"/>
      <c r="M145" s="6"/>
      <c r="N145" s="6"/>
      <c r="O145" s="6"/>
      <c r="P145" s="6">
        <v>100</v>
      </c>
      <c r="Q145" s="6">
        <f t="shared" si="37"/>
        <v>100</v>
      </c>
      <c r="R145" s="6"/>
      <c r="S145" s="6"/>
      <c r="T145" s="252">
        <f t="shared" si="56"/>
        <v>100</v>
      </c>
      <c r="U145" s="6"/>
      <c r="V145" s="6"/>
      <c r="W145" s="6">
        <f t="shared" si="42"/>
        <v>100</v>
      </c>
      <c r="X145" s="6"/>
      <c r="Y145" s="6"/>
      <c r="Z145" s="6">
        <f t="shared" si="43"/>
        <v>100</v>
      </c>
      <c r="AA145" s="6"/>
      <c r="AB145" s="6"/>
      <c r="AC145" s="6">
        <f t="shared" si="44"/>
        <v>100</v>
      </c>
      <c r="AD145" s="6"/>
      <c r="AE145" s="6"/>
      <c r="AF145" s="6">
        <f t="shared" si="46"/>
        <v>100</v>
      </c>
      <c r="AG145" s="6"/>
      <c r="AH145" s="6"/>
      <c r="AI145" s="6"/>
      <c r="AJ145" s="6"/>
      <c r="AK145" s="6"/>
      <c r="AL145" s="6"/>
      <c r="AM145" s="6">
        <v>100</v>
      </c>
      <c r="AN145" s="252">
        <f t="shared" si="55"/>
        <v>100</v>
      </c>
    </row>
    <row r="146" spans="1:40" ht="33.75" customHeight="1">
      <c r="A146" s="18" t="s">
        <v>195</v>
      </c>
      <c r="B146" s="27" t="s">
        <v>29</v>
      </c>
      <c r="C146" s="8" t="s">
        <v>41</v>
      </c>
      <c r="D146" s="8" t="s">
        <v>154</v>
      </c>
      <c r="E146" s="8" t="s">
        <v>9</v>
      </c>
      <c r="F146" s="6">
        <v>179.8</v>
      </c>
      <c r="G146" s="138"/>
      <c r="H146" s="6">
        <f t="shared" si="36"/>
        <v>179.8</v>
      </c>
      <c r="I146" s="6"/>
      <c r="J146" s="6"/>
      <c r="K146" s="252">
        <f t="shared" si="35"/>
        <v>179.8</v>
      </c>
      <c r="L146" s="6"/>
      <c r="M146" s="6">
        <f>M147</f>
        <v>0</v>
      </c>
      <c r="N146" s="6">
        <f t="shared" si="41"/>
        <v>179.8</v>
      </c>
      <c r="O146" s="6"/>
      <c r="P146" s="6">
        <v>87</v>
      </c>
      <c r="Q146" s="6">
        <f t="shared" si="37"/>
        <v>266.8</v>
      </c>
      <c r="R146" s="6"/>
      <c r="S146" s="6"/>
      <c r="T146" s="252">
        <f t="shared" si="56"/>
        <v>266.8</v>
      </c>
      <c r="U146" s="6"/>
      <c r="V146" s="6"/>
      <c r="W146" s="6">
        <f t="shared" si="42"/>
        <v>266.8</v>
      </c>
      <c r="X146" s="6"/>
      <c r="Y146" s="6"/>
      <c r="Z146" s="6">
        <f t="shared" si="43"/>
        <v>266.8</v>
      </c>
      <c r="AA146" s="6"/>
      <c r="AB146" s="6"/>
      <c r="AC146" s="6">
        <f t="shared" si="44"/>
        <v>266.8</v>
      </c>
      <c r="AD146" s="6"/>
      <c r="AE146" s="6"/>
      <c r="AF146" s="6">
        <f t="shared" si="46"/>
        <v>266.8</v>
      </c>
      <c r="AG146" s="6"/>
      <c r="AH146" s="6"/>
      <c r="AI146" s="6">
        <f t="shared" si="38"/>
        <v>266.8</v>
      </c>
      <c r="AJ146" s="6"/>
      <c r="AK146" s="6"/>
      <c r="AL146" s="6">
        <f t="shared" si="39"/>
        <v>266.8</v>
      </c>
      <c r="AM146" s="6">
        <v>266.8</v>
      </c>
      <c r="AN146" s="252">
        <f t="shared" si="55"/>
        <v>100</v>
      </c>
    </row>
    <row r="147" spans="1:40" ht="33.75" customHeight="1">
      <c r="A147" s="1" t="s">
        <v>555</v>
      </c>
      <c r="B147" s="27" t="s">
        <v>29</v>
      </c>
      <c r="C147" s="8" t="s">
        <v>41</v>
      </c>
      <c r="D147" s="8" t="s">
        <v>154</v>
      </c>
      <c r="E147" s="8" t="s">
        <v>18</v>
      </c>
      <c r="F147" s="8"/>
      <c r="G147" s="138"/>
      <c r="H147" s="6">
        <f t="shared" si="36"/>
        <v>0</v>
      </c>
      <c r="I147" s="6"/>
      <c r="J147" s="6"/>
      <c r="K147" s="252">
        <f t="shared" si="35"/>
        <v>0</v>
      </c>
      <c r="L147" s="6"/>
      <c r="M147" s="6"/>
      <c r="N147" s="6">
        <f t="shared" si="41"/>
        <v>0</v>
      </c>
      <c r="O147" s="6"/>
      <c r="P147" s="6"/>
      <c r="Q147" s="6">
        <f t="shared" si="37"/>
        <v>0</v>
      </c>
      <c r="R147" s="6"/>
      <c r="S147" s="6"/>
      <c r="T147" s="252">
        <f t="shared" si="56"/>
        <v>0</v>
      </c>
      <c r="U147" s="6"/>
      <c r="V147" s="6"/>
      <c r="W147" s="6">
        <f t="shared" si="42"/>
        <v>0</v>
      </c>
      <c r="X147" s="6"/>
      <c r="Y147" s="6"/>
      <c r="Z147" s="6">
        <f t="shared" si="43"/>
        <v>0</v>
      </c>
      <c r="AA147" s="6"/>
      <c r="AB147" s="6">
        <v>26.2</v>
      </c>
      <c r="AC147" s="6">
        <f t="shared" si="44"/>
        <v>26.2</v>
      </c>
      <c r="AD147" s="6"/>
      <c r="AE147" s="6"/>
      <c r="AF147" s="6">
        <f t="shared" si="46"/>
        <v>26.2</v>
      </c>
      <c r="AG147" s="6"/>
      <c r="AH147" s="6"/>
      <c r="AI147" s="6">
        <f t="shared" si="38"/>
        <v>26.2</v>
      </c>
      <c r="AJ147" s="6"/>
      <c r="AK147" s="6"/>
      <c r="AL147" s="6">
        <f t="shared" si="39"/>
        <v>26.2</v>
      </c>
      <c r="AM147" s="6">
        <v>26.2</v>
      </c>
      <c r="AN147" s="252">
        <f t="shared" si="55"/>
        <v>100</v>
      </c>
    </row>
    <row r="148" spans="1:40" ht="21" customHeight="1">
      <c r="A148" s="5"/>
      <c r="B148" s="27"/>
      <c r="C148" s="8"/>
      <c r="D148" s="8"/>
      <c r="E148" s="8"/>
      <c r="F148" s="8"/>
      <c r="G148" s="138"/>
      <c r="H148" s="6"/>
      <c r="I148" s="6"/>
      <c r="J148" s="6"/>
      <c r="K148" s="252">
        <f t="shared" si="35"/>
        <v>0</v>
      </c>
      <c r="L148" s="6"/>
      <c r="M148" s="6"/>
      <c r="N148" s="6"/>
      <c r="O148" s="6"/>
      <c r="P148" s="6"/>
      <c r="Q148" s="6"/>
      <c r="R148" s="6"/>
      <c r="S148" s="6"/>
      <c r="T148" s="252">
        <f t="shared" si="56"/>
        <v>0</v>
      </c>
      <c r="U148" s="6"/>
      <c r="V148" s="6"/>
      <c r="W148" s="6"/>
      <c r="X148" s="6"/>
      <c r="Y148" s="6"/>
      <c r="Z148" s="6">
        <f t="shared" si="43"/>
        <v>0</v>
      </c>
      <c r="AA148" s="6"/>
      <c r="AB148" s="6"/>
      <c r="AC148" s="6">
        <f t="shared" si="44"/>
        <v>0</v>
      </c>
      <c r="AD148" s="6"/>
      <c r="AE148" s="6"/>
      <c r="AF148" s="6">
        <f t="shared" si="46"/>
        <v>0</v>
      </c>
      <c r="AG148" s="6"/>
      <c r="AH148" s="6"/>
      <c r="AI148" s="6"/>
      <c r="AJ148" s="6"/>
      <c r="AK148" s="6"/>
      <c r="AL148" s="6">
        <f t="shared" si="39"/>
        <v>0</v>
      </c>
      <c r="AM148" s="6"/>
      <c r="AN148" s="252"/>
    </row>
    <row r="149" spans="1:40" s="55" customFormat="1" ht="33.75" customHeight="1">
      <c r="A149" s="69" t="s">
        <v>42</v>
      </c>
      <c r="B149" s="70">
        <v>902</v>
      </c>
      <c r="C149" s="58" t="s">
        <v>43</v>
      </c>
      <c r="D149" s="58"/>
      <c r="E149" s="58"/>
      <c r="F149" s="155">
        <f>F150+F181+F186</f>
        <v>5018</v>
      </c>
      <c r="G149" s="163">
        <f>G150+G186</f>
        <v>844.4</v>
      </c>
      <c r="H149" s="6">
        <f t="shared" ref="H149:H193" si="58">F149+G149</f>
        <v>5862.4</v>
      </c>
      <c r="I149" s="28">
        <f>I150+I186+I181</f>
        <v>4830</v>
      </c>
      <c r="J149" s="28">
        <f>J150+J186+J181</f>
        <v>1829.2</v>
      </c>
      <c r="K149" s="252">
        <f t="shared" si="35"/>
        <v>12521.6</v>
      </c>
      <c r="L149" s="28">
        <f>L150+L186</f>
        <v>3998</v>
      </c>
      <c r="M149" s="28">
        <f>M150+M186</f>
        <v>10596.3</v>
      </c>
      <c r="N149" s="26">
        <f t="shared" si="41"/>
        <v>27115.899999999998</v>
      </c>
      <c r="O149" s="28">
        <f t="shared" ref="O149:V149" si="59">O150+O186</f>
        <v>87.3</v>
      </c>
      <c r="P149" s="28">
        <f t="shared" si="59"/>
        <v>0</v>
      </c>
      <c r="Q149" s="28">
        <f t="shared" si="59"/>
        <v>20895</v>
      </c>
      <c r="R149" s="28">
        <f t="shared" si="59"/>
        <v>1156.5999999999999</v>
      </c>
      <c r="S149" s="28">
        <f t="shared" si="59"/>
        <v>579.79999999999995</v>
      </c>
      <c r="T149" s="252">
        <f t="shared" si="56"/>
        <v>22631.399999999998</v>
      </c>
      <c r="U149" s="28">
        <f t="shared" si="59"/>
        <v>187.6</v>
      </c>
      <c r="V149" s="28">
        <f t="shared" si="59"/>
        <v>1244.0999999999999</v>
      </c>
      <c r="W149" s="26">
        <f t="shared" si="42"/>
        <v>24063.099999999995</v>
      </c>
      <c r="X149" s="28">
        <f>X150+X186</f>
        <v>0</v>
      </c>
      <c r="Y149" s="28">
        <f>Y150+Y186</f>
        <v>633.5</v>
      </c>
      <c r="Z149" s="26">
        <f t="shared" si="43"/>
        <v>24696.599999999995</v>
      </c>
      <c r="AA149" s="28">
        <f>AA150+AA186</f>
        <v>0</v>
      </c>
      <c r="AB149" s="28">
        <f>AB150+AB186</f>
        <v>0</v>
      </c>
      <c r="AC149" s="26">
        <f t="shared" si="44"/>
        <v>24696.599999999995</v>
      </c>
      <c r="AD149" s="28">
        <f>AD150+AD186</f>
        <v>-424.9</v>
      </c>
      <c r="AE149" s="28">
        <f>AE150+AE186</f>
        <v>-4110.3</v>
      </c>
      <c r="AF149" s="155">
        <f>AF150+AF181+AF186</f>
        <v>26479.3</v>
      </c>
      <c r="AG149" s="28" t="e">
        <f>AG150+AG186</f>
        <v>#REF!</v>
      </c>
      <c r="AH149" s="28" t="e">
        <f>AH150+AH186</f>
        <v>#REF!</v>
      </c>
      <c r="AI149" s="26" t="e">
        <f t="shared" si="38"/>
        <v>#REF!</v>
      </c>
      <c r="AJ149" s="28" t="e">
        <f>AJ150+AJ186</f>
        <v>#REF!</v>
      </c>
      <c r="AK149" s="28" t="e">
        <f>AK150+AK186</f>
        <v>#REF!</v>
      </c>
      <c r="AL149" s="26" t="e">
        <f t="shared" si="39"/>
        <v>#REF!</v>
      </c>
      <c r="AM149" s="155">
        <f>AM150+AM181+AM186</f>
        <v>26040</v>
      </c>
      <c r="AN149" s="252">
        <f t="shared" si="55"/>
        <v>98.340968228012073</v>
      </c>
    </row>
    <row r="150" spans="1:40" s="55" customFormat="1" ht="33.75" customHeight="1">
      <c r="A150" s="61" t="s">
        <v>44</v>
      </c>
      <c r="B150" s="70">
        <v>902</v>
      </c>
      <c r="C150" s="58" t="s">
        <v>45</v>
      </c>
      <c r="D150" s="58"/>
      <c r="E150" s="58"/>
      <c r="F150" s="155">
        <f>F153+F159+F168</f>
        <v>0</v>
      </c>
      <c r="G150" s="163">
        <f>G153+G159</f>
        <v>844.4</v>
      </c>
      <c r="H150" s="144">
        <f t="shared" si="58"/>
        <v>844.4</v>
      </c>
      <c r="I150" s="28">
        <f>I153+I159</f>
        <v>0</v>
      </c>
      <c r="J150" s="28"/>
      <c r="K150" s="252">
        <f t="shared" si="35"/>
        <v>844.4</v>
      </c>
      <c r="L150" s="28">
        <f>L159+L162</f>
        <v>3998</v>
      </c>
      <c r="M150" s="28">
        <f>M159+M162</f>
        <v>10596.3</v>
      </c>
      <c r="N150" s="28">
        <f t="shared" si="41"/>
        <v>15438.699999999999</v>
      </c>
      <c r="O150" s="28">
        <f>O176</f>
        <v>87.3</v>
      </c>
      <c r="P150" s="28">
        <f t="shared" ref="P150:U150" si="60">P153+P159</f>
        <v>0</v>
      </c>
      <c r="Q150" s="6">
        <f t="shared" si="37"/>
        <v>15525.999999999998</v>
      </c>
      <c r="R150" s="28">
        <f t="shared" si="60"/>
        <v>391.6</v>
      </c>
      <c r="S150" s="28">
        <f t="shared" si="60"/>
        <v>0</v>
      </c>
      <c r="T150" s="252">
        <f t="shared" si="56"/>
        <v>15917.599999999999</v>
      </c>
      <c r="U150" s="28">
        <f t="shared" si="60"/>
        <v>187.6</v>
      </c>
      <c r="V150" s="28">
        <f>V153+V159+V162+V180</f>
        <v>858.4</v>
      </c>
      <c r="W150" s="28">
        <f t="shared" si="42"/>
        <v>16963.599999999999</v>
      </c>
      <c r="X150" s="28">
        <f>X153+X159</f>
        <v>0</v>
      </c>
      <c r="Y150" s="28">
        <f>Y153+Y159+Y162</f>
        <v>-15.5</v>
      </c>
      <c r="Z150" s="28">
        <f t="shared" si="43"/>
        <v>16948.099999999999</v>
      </c>
      <c r="AA150" s="28">
        <f>AA153+AA159</f>
        <v>0</v>
      </c>
      <c r="AB150" s="28">
        <f>AB153+AB157+AB159</f>
        <v>0</v>
      </c>
      <c r="AC150" s="28">
        <f>AC159+AC162</f>
        <v>16957.8</v>
      </c>
      <c r="AD150" s="28">
        <f>AD153+AD159+AD162</f>
        <v>-424.9</v>
      </c>
      <c r="AE150" s="28">
        <f>AE153+AE159+AE168+AE162</f>
        <v>-3843.9</v>
      </c>
      <c r="AF150" s="155">
        <f>AF153+AF159+AF168+AF162</f>
        <v>12689</v>
      </c>
      <c r="AG150" s="28">
        <f t="shared" ref="AG150:AK150" si="61">AG153+AG159</f>
        <v>0</v>
      </c>
      <c r="AH150" s="28">
        <f t="shared" si="61"/>
        <v>0</v>
      </c>
      <c r="AI150" s="28">
        <f t="shared" si="38"/>
        <v>12689</v>
      </c>
      <c r="AJ150" s="28">
        <f t="shared" si="61"/>
        <v>0</v>
      </c>
      <c r="AK150" s="28">
        <f t="shared" si="61"/>
        <v>0</v>
      </c>
      <c r="AL150" s="28">
        <f t="shared" si="39"/>
        <v>12689</v>
      </c>
      <c r="AM150" s="155">
        <f>AM153+AM159+AM168+AM162</f>
        <v>12689</v>
      </c>
      <c r="AN150" s="252">
        <f t="shared" si="55"/>
        <v>100</v>
      </c>
    </row>
    <row r="151" spans="1:40" ht="33.75" hidden="1" customHeight="1">
      <c r="A151" s="73" t="s">
        <v>48</v>
      </c>
      <c r="B151" s="27">
        <v>902</v>
      </c>
      <c r="C151" s="8" t="s">
        <v>45</v>
      </c>
      <c r="D151" s="8" t="s">
        <v>158</v>
      </c>
      <c r="E151" s="8"/>
      <c r="F151" s="156">
        <f>F152</f>
        <v>0</v>
      </c>
      <c r="G151" s="161">
        <f>G152</f>
        <v>0</v>
      </c>
      <c r="H151" s="6">
        <f t="shared" si="58"/>
        <v>0</v>
      </c>
      <c r="I151" s="6">
        <f>I152</f>
        <v>0</v>
      </c>
      <c r="J151" s="6"/>
      <c r="K151" s="252">
        <f t="shared" si="35"/>
        <v>0</v>
      </c>
      <c r="L151" s="6">
        <f>L152</f>
        <v>0</v>
      </c>
      <c r="M151" s="6">
        <f>M152</f>
        <v>0</v>
      </c>
      <c r="N151" s="6">
        <f t="shared" si="41"/>
        <v>0</v>
      </c>
      <c r="O151" s="6">
        <f>O152</f>
        <v>0</v>
      </c>
      <c r="P151" s="6">
        <f>P152</f>
        <v>0</v>
      </c>
      <c r="Q151" s="6">
        <f t="shared" si="37"/>
        <v>0</v>
      </c>
      <c r="R151" s="6">
        <f>R152</f>
        <v>0</v>
      </c>
      <c r="S151" s="6">
        <f>S152</f>
        <v>0</v>
      </c>
      <c r="T151" s="252">
        <f t="shared" si="56"/>
        <v>0</v>
      </c>
      <c r="U151" s="6">
        <f>U152</f>
        <v>0</v>
      </c>
      <c r="V151" s="6">
        <f>V152</f>
        <v>0</v>
      </c>
      <c r="W151" s="6">
        <f t="shared" si="42"/>
        <v>0</v>
      </c>
      <c r="X151" s="6">
        <f>X152</f>
        <v>0</v>
      </c>
      <c r="Y151" s="6">
        <f>Y152</f>
        <v>0</v>
      </c>
      <c r="Z151" s="6">
        <f t="shared" si="43"/>
        <v>0</v>
      </c>
      <c r="AA151" s="6">
        <f>AA152</f>
        <v>0</v>
      </c>
      <c r="AB151" s="6">
        <f>AB152</f>
        <v>0</v>
      </c>
      <c r="AC151" s="6">
        <f t="shared" si="44"/>
        <v>0</v>
      </c>
      <c r="AD151" s="6">
        <f>AD152</f>
        <v>0</v>
      </c>
      <c r="AE151" s="6">
        <f>AE152</f>
        <v>0</v>
      </c>
      <c r="AF151" s="6">
        <f t="shared" si="46"/>
        <v>0</v>
      </c>
      <c r="AG151" s="6">
        <f>AG152</f>
        <v>0</v>
      </c>
      <c r="AH151" s="6">
        <f>AH152</f>
        <v>0</v>
      </c>
      <c r="AI151" s="6">
        <f t="shared" si="38"/>
        <v>0</v>
      </c>
      <c r="AJ151" s="6">
        <f>AJ152</f>
        <v>0</v>
      </c>
      <c r="AK151" s="6">
        <f>AK152</f>
        <v>0</v>
      </c>
      <c r="AL151" s="6">
        <f t="shared" si="39"/>
        <v>0</v>
      </c>
      <c r="AM151" s="156">
        <f>AM152</f>
        <v>0</v>
      </c>
      <c r="AN151" s="252" t="e">
        <f t="shared" si="55"/>
        <v>#DIV/0!</v>
      </c>
    </row>
    <row r="152" spans="1:40" ht="33.75" hidden="1" customHeight="1">
      <c r="A152" s="7" t="s">
        <v>8</v>
      </c>
      <c r="B152" s="27">
        <v>902</v>
      </c>
      <c r="C152" s="8" t="s">
        <v>45</v>
      </c>
      <c r="D152" s="8" t="s">
        <v>158</v>
      </c>
      <c r="E152" s="8" t="s">
        <v>9</v>
      </c>
      <c r="F152" s="156"/>
      <c r="G152" s="161"/>
      <c r="H152" s="6">
        <f t="shared" si="58"/>
        <v>0</v>
      </c>
      <c r="I152" s="6"/>
      <c r="J152" s="6"/>
      <c r="K152" s="252">
        <f t="shared" si="35"/>
        <v>0</v>
      </c>
      <c r="L152" s="6"/>
      <c r="M152" s="6"/>
      <c r="N152" s="6">
        <f t="shared" si="41"/>
        <v>0</v>
      </c>
      <c r="O152" s="6"/>
      <c r="P152" s="6"/>
      <c r="Q152" s="6">
        <f t="shared" si="37"/>
        <v>0</v>
      </c>
      <c r="R152" s="6"/>
      <c r="S152" s="6"/>
      <c r="T152" s="252">
        <f t="shared" si="56"/>
        <v>0</v>
      </c>
      <c r="U152" s="6"/>
      <c r="V152" s="6"/>
      <c r="W152" s="6">
        <f t="shared" si="42"/>
        <v>0</v>
      </c>
      <c r="X152" s="6"/>
      <c r="Y152" s="6"/>
      <c r="Z152" s="6">
        <f t="shared" si="43"/>
        <v>0</v>
      </c>
      <c r="AA152" s="6"/>
      <c r="AB152" s="6"/>
      <c r="AC152" s="6">
        <f t="shared" si="44"/>
        <v>0</v>
      </c>
      <c r="AD152" s="6"/>
      <c r="AE152" s="6"/>
      <c r="AF152" s="6">
        <f t="shared" si="46"/>
        <v>0</v>
      </c>
      <c r="AG152" s="6"/>
      <c r="AH152" s="6"/>
      <c r="AI152" s="6">
        <f t="shared" si="38"/>
        <v>0</v>
      </c>
      <c r="AJ152" s="6"/>
      <c r="AK152" s="6"/>
      <c r="AL152" s="6">
        <f t="shared" si="39"/>
        <v>0</v>
      </c>
      <c r="AM152" s="156"/>
      <c r="AN152" s="252" t="e">
        <f t="shared" si="55"/>
        <v>#DIV/0!</v>
      </c>
    </row>
    <row r="153" spans="1:40" ht="33.75" hidden="1" customHeight="1">
      <c r="A153" s="14" t="s">
        <v>271</v>
      </c>
      <c r="B153" s="8">
        <v>902</v>
      </c>
      <c r="C153" s="4" t="s">
        <v>45</v>
      </c>
      <c r="D153" s="4" t="s">
        <v>163</v>
      </c>
      <c r="E153" s="4"/>
      <c r="F153" s="156">
        <f>F154</f>
        <v>0</v>
      </c>
      <c r="G153" s="161">
        <f>G154</f>
        <v>0</v>
      </c>
      <c r="H153" s="6">
        <f t="shared" si="58"/>
        <v>0</v>
      </c>
      <c r="I153" s="6">
        <f t="shared" ref="I153:AM153" si="62">I154</f>
        <v>0</v>
      </c>
      <c r="J153" s="6"/>
      <c r="K153" s="252">
        <f t="shared" si="35"/>
        <v>0</v>
      </c>
      <c r="L153" s="6">
        <f t="shared" si="62"/>
        <v>0</v>
      </c>
      <c r="M153" s="6">
        <f t="shared" si="62"/>
        <v>0</v>
      </c>
      <c r="N153" s="6">
        <f t="shared" si="41"/>
        <v>0</v>
      </c>
      <c r="O153" s="6">
        <f t="shared" si="62"/>
        <v>0</v>
      </c>
      <c r="P153" s="6">
        <f t="shared" si="62"/>
        <v>0</v>
      </c>
      <c r="Q153" s="6">
        <f t="shared" si="37"/>
        <v>0</v>
      </c>
      <c r="R153" s="6">
        <f t="shared" si="62"/>
        <v>0</v>
      </c>
      <c r="S153" s="6">
        <f t="shared" si="62"/>
        <v>0</v>
      </c>
      <c r="T153" s="252">
        <f t="shared" si="56"/>
        <v>0</v>
      </c>
      <c r="U153" s="6">
        <f t="shared" si="62"/>
        <v>0</v>
      </c>
      <c r="V153" s="6">
        <f t="shared" si="62"/>
        <v>0</v>
      </c>
      <c r="W153" s="6">
        <f t="shared" si="42"/>
        <v>0</v>
      </c>
      <c r="X153" s="6">
        <f t="shared" si="62"/>
        <v>0</v>
      </c>
      <c r="Y153" s="6">
        <f t="shared" si="62"/>
        <v>0</v>
      </c>
      <c r="Z153" s="6">
        <f t="shared" si="43"/>
        <v>0</v>
      </c>
      <c r="AA153" s="6">
        <f t="shared" si="62"/>
        <v>0</v>
      </c>
      <c r="AB153" s="6">
        <f t="shared" si="62"/>
        <v>0</v>
      </c>
      <c r="AC153" s="6">
        <f t="shared" si="44"/>
        <v>0</v>
      </c>
      <c r="AD153" s="6">
        <f>AD154+AD155</f>
        <v>0</v>
      </c>
      <c r="AE153" s="6">
        <f>AE154+AE155+AE156</f>
        <v>0</v>
      </c>
      <c r="AF153" s="6">
        <f t="shared" si="46"/>
        <v>0</v>
      </c>
      <c r="AG153" s="6">
        <f t="shared" si="62"/>
        <v>0</v>
      </c>
      <c r="AH153" s="6">
        <f>AH154+AH156</f>
        <v>0</v>
      </c>
      <c r="AI153" s="6">
        <f t="shared" si="38"/>
        <v>0</v>
      </c>
      <c r="AJ153" s="6">
        <f t="shared" si="62"/>
        <v>0</v>
      </c>
      <c r="AK153" s="6">
        <f t="shared" si="62"/>
        <v>0</v>
      </c>
      <c r="AL153" s="6">
        <f t="shared" si="39"/>
        <v>0</v>
      </c>
      <c r="AM153" s="156">
        <f t="shared" si="62"/>
        <v>0</v>
      </c>
      <c r="AN153" s="252" t="e">
        <f t="shared" si="55"/>
        <v>#DIV/0!</v>
      </c>
    </row>
    <row r="154" spans="1:40" ht="33.75" hidden="1" customHeight="1">
      <c r="A154" s="1" t="s">
        <v>273</v>
      </c>
      <c r="B154" s="8">
        <v>902</v>
      </c>
      <c r="C154" s="4" t="s">
        <v>45</v>
      </c>
      <c r="D154" s="4" t="s">
        <v>258</v>
      </c>
      <c r="E154" s="4" t="s">
        <v>47</v>
      </c>
      <c r="F154" s="156"/>
      <c r="G154" s="161"/>
      <c r="H154" s="6">
        <f t="shared" si="58"/>
        <v>0</v>
      </c>
      <c r="I154" s="6"/>
      <c r="J154" s="6"/>
      <c r="K154" s="252">
        <f t="shared" si="35"/>
        <v>0</v>
      </c>
      <c r="L154" s="6"/>
      <c r="M154" s="6"/>
      <c r="N154" s="6">
        <f t="shared" si="41"/>
        <v>0</v>
      </c>
      <c r="O154" s="6"/>
      <c r="P154" s="6"/>
      <c r="Q154" s="6">
        <f t="shared" si="37"/>
        <v>0</v>
      </c>
      <c r="R154" s="6"/>
      <c r="S154" s="6"/>
      <c r="T154" s="252">
        <f t="shared" si="56"/>
        <v>0</v>
      </c>
      <c r="U154" s="6"/>
      <c r="V154" s="6"/>
      <c r="W154" s="6">
        <f t="shared" si="42"/>
        <v>0</v>
      </c>
      <c r="X154" s="29"/>
      <c r="Y154" s="29"/>
      <c r="Z154" s="6">
        <f t="shared" si="43"/>
        <v>0</v>
      </c>
      <c r="AA154" s="6"/>
      <c r="AB154" s="6"/>
      <c r="AC154" s="6">
        <f t="shared" si="44"/>
        <v>0</v>
      </c>
      <c r="AD154" s="6"/>
      <c r="AE154" s="6"/>
      <c r="AF154" s="6">
        <f t="shared" si="46"/>
        <v>0</v>
      </c>
      <c r="AG154" s="6"/>
      <c r="AH154" s="6"/>
      <c r="AI154" s="6">
        <f t="shared" si="38"/>
        <v>0</v>
      </c>
      <c r="AJ154" s="6"/>
      <c r="AK154" s="6"/>
      <c r="AL154" s="6">
        <f t="shared" si="39"/>
        <v>0</v>
      </c>
      <c r="AM154" s="156">
        <v>0</v>
      </c>
      <c r="AN154" s="252" t="e">
        <f t="shared" si="55"/>
        <v>#DIV/0!</v>
      </c>
    </row>
    <row r="155" spans="1:40" ht="33.75" hidden="1" customHeight="1">
      <c r="A155" s="1" t="s">
        <v>273</v>
      </c>
      <c r="B155" s="8">
        <v>902</v>
      </c>
      <c r="C155" s="4" t="s">
        <v>45</v>
      </c>
      <c r="D155" s="4" t="s">
        <v>269</v>
      </c>
      <c r="E155" s="4" t="s">
        <v>47</v>
      </c>
      <c r="F155" s="156"/>
      <c r="G155" s="161"/>
      <c r="H155" s="6">
        <f t="shared" si="58"/>
        <v>0</v>
      </c>
      <c r="I155" s="6"/>
      <c r="J155" s="6"/>
      <c r="K155" s="252">
        <f t="shared" si="35"/>
        <v>0</v>
      </c>
      <c r="L155" s="6"/>
      <c r="M155" s="6"/>
      <c r="N155" s="6"/>
      <c r="O155" s="6"/>
      <c r="P155" s="6"/>
      <c r="Q155" s="6">
        <f t="shared" si="37"/>
        <v>0</v>
      </c>
      <c r="R155" s="6"/>
      <c r="S155" s="6"/>
      <c r="T155" s="252">
        <f t="shared" si="56"/>
        <v>0</v>
      </c>
      <c r="U155" s="6"/>
      <c r="V155" s="6"/>
      <c r="W155" s="6"/>
      <c r="X155" s="29"/>
      <c r="Y155" s="29"/>
      <c r="Z155" s="6"/>
      <c r="AA155" s="6"/>
      <c r="AB155" s="6"/>
      <c r="AC155" s="6"/>
      <c r="AD155" s="6"/>
      <c r="AE155" s="6"/>
      <c r="AF155" s="6">
        <f t="shared" si="46"/>
        <v>0</v>
      </c>
      <c r="AG155" s="6"/>
      <c r="AH155" s="6"/>
      <c r="AI155" s="6">
        <f t="shared" si="38"/>
        <v>0</v>
      </c>
      <c r="AJ155" s="6"/>
      <c r="AK155" s="6"/>
      <c r="AL155" s="6">
        <f t="shared" si="39"/>
        <v>0</v>
      </c>
      <c r="AM155" s="156"/>
      <c r="AN155" s="252" t="e">
        <f t="shared" si="55"/>
        <v>#DIV/0!</v>
      </c>
    </row>
    <row r="156" spans="1:40" ht="33.75" hidden="1" customHeight="1">
      <c r="A156" s="1" t="s">
        <v>272</v>
      </c>
      <c r="B156" s="8">
        <v>902</v>
      </c>
      <c r="C156" s="4" t="s">
        <v>45</v>
      </c>
      <c r="D156" s="4" t="s">
        <v>270</v>
      </c>
      <c r="E156" s="4" t="s">
        <v>47</v>
      </c>
      <c r="F156" s="156"/>
      <c r="G156" s="161"/>
      <c r="H156" s="6">
        <f t="shared" si="58"/>
        <v>0</v>
      </c>
      <c r="I156" s="6"/>
      <c r="J156" s="6"/>
      <c r="K156" s="252">
        <f t="shared" si="35"/>
        <v>0</v>
      </c>
      <c r="L156" s="6"/>
      <c r="M156" s="6"/>
      <c r="N156" s="6"/>
      <c r="O156" s="6"/>
      <c r="P156" s="6"/>
      <c r="Q156" s="6">
        <f t="shared" si="37"/>
        <v>0</v>
      </c>
      <c r="R156" s="6"/>
      <c r="S156" s="6"/>
      <c r="T156" s="252">
        <f t="shared" si="56"/>
        <v>0</v>
      </c>
      <c r="U156" s="6"/>
      <c r="V156" s="6"/>
      <c r="W156" s="6"/>
      <c r="X156" s="29"/>
      <c r="Y156" s="29"/>
      <c r="Z156" s="6"/>
      <c r="AA156" s="6"/>
      <c r="AB156" s="6"/>
      <c r="AC156" s="6"/>
      <c r="AD156" s="6"/>
      <c r="AE156" s="6"/>
      <c r="AF156" s="6">
        <f t="shared" si="46"/>
        <v>0</v>
      </c>
      <c r="AG156" s="6"/>
      <c r="AH156" s="6"/>
      <c r="AI156" s="6">
        <f t="shared" si="38"/>
        <v>0</v>
      </c>
      <c r="AJ156" s="6"/>
      <c r="AK156" s="6"/>
      <c r="AL156" s="6">
        <f t="shared" si="39"/>
        <v>0</v>
      </c>
      <c r="AM156" s="156"/>
      <c r="AN156" s="252" t="e">
        <f t="shared" si="55"/>
        <v>#DIV/0!</v>
      </c>
    </row>
    <row r="157" spans="1:40" ht="33.75" hidden="1" customHeight="1">
      <c r="A157" s="1" t="s">
        <v>264</v>
      </c>
      <c r="B157" s="8">
        <v>902</v>
      </c>
      <c r="C157" s="4" t="s">
        <v>45</v>
      </c>
      <c r="D157" s="4" t="s">
        <v>158</v>
      </c>
      <c r="E157" s="4"/>
      <c r="F157" s="156"/>
      <c r="G157" s="161"/>
      <c r="H157" s="6">
        <f t="shared" si="58"/>
        <v>0</v>
      </c>
      <c r="I157" s="6"/>
      <c r="J157" s="6"/>
      <c r="K157" s="252">
        <f t="shared" si="35"/>
        <v>0</v>
      </c>
      <c r="L157" s="6"/>
      <c r="M157" s="6"/>
      <c r="N157" s="6"/>
      <c r="O157" s="6"/>
      <c r="P157" s="6"/>
      <c r="Q157" s="6">
        <f t="shared" si="37"/>
        <v>0</v>
      </c>
      <c r="R157" s="6"/>
      <c r="S157" s="6"/>
      <c r="T157" s="252">
        <f t="shared" si="56"/>
        <v>0</v>
      </c>
      <c r="U157" s="6"/>
      <c r="V157" s="6"/>
      <c r="W157" s="6"/>
      <c r="X157" s="29"/>
      <c r="Y157" s="29"/>
      <c r="Z157" s="6">
        <f t="shared" si="43"/>
        <v>0</v>
      </c>
      <c r="AA157" s="6"/>
      <c r="AB157" s="6">
        <f>AB158</f>
        <v>0</v>
      </c>
      <c r="AC157" s="6">
        <f t="shared" si="44"/>
        <v>0</v>
      </c>
      <c r="AD157" s="6"/>
      <c r="AE157" s="6"/>
      <c r="AF157" s="6">
        <f t="shared" si="46"/>
        <v>0</v>
      </c>
      <c r="AG157" s="6"/>
      <c r="AH157" s="6"/>
      <c r="AI157" s="6">
        <f t="shared" si="38"/>
        <v>0</v>
      </c>
      <c r="AJ157" s="6"/>
      <c r="AK157" s="6"/>
      <c r="AL157" s="6">
        <f t="shared" si="39"/>
        <v>0</v>
      </c>
      <c r="AM157" s="156"/>
      <c r="AN157" s="252" t="e">
        <f t="shared" si="55"/>
        <v>#DIV/0!</v>
      </c>
    </row>
    <row r="158" spans="1:40" ht="33.75" hidden="1" customHeight="1">
      <c r="A158" s="1" t="s">
        <v>17</v>
      </c>
      <c r="B158" s="8">
        <v>902</v>
      </c>
      <c r="C158" s="4" t="s">
        <v>45</v>
      </c>
      <c r="D158" s="4" t="s">
        <v>158</v>
      </c>
      <c r="E158" s="4" t="s">
        <v>18</v>
      </c>
      <c r="F158" s="156"/>
      <c r="G158" s="161"/>
      <c r="H158" s="6">
        <f t="shared" si="58"/>
        <v>0</v>
      </c>
      <c r="I158" s="6"/>
      <c r="J158" s="6"/>
      <c r="K158" s="252">
        <f t="shared" si="35"/>
        <v>0</v>
      </c>
      <c r="L158" s="6"/>
      <c r="M158" s="6"/>
      <c r="N158" s="6"/>
      <c r="O158" s="6"/>
      <c r="P158" s="6"/>
      <c r="Q158" s="6">
        <f t="shared" si="37"/>
        <v>0</v>
      </c>
      <c r="R158" s="6"/>
      <c r="S158" s="6"/>
      <c r="T158" s="252">
        <f t="shared" si="56"/>
        <v>0</v>
      </c>
      <c r="U158" s="6"/>
      <c r="V158" s="6"/>
      <c r="W158" s="6"/>
      <c r="X158" s="29"/>
      <c r="Y158" s="29"/>
      <c r="Z158" s="6">
        <f t="shared" si="43"/>
        <v>0</v>
      </c>
      <c r="AA158" s="6"/>
      <c r="AB158" s="6"/>
      <c r="AC158" s="6">
        <f t="shared" si="44"/>
        <v>0</v>
      </c>
      <c r="AD158" s="6"/>
      <c r="AE158" s="6"/>
      <c r="AF158" s="6">
        <f t="shared" si="46"/>
        <v>0</v>
      </c>
      <c r="AG158" s="6"/>
      <c r="AH158" s="6"/>
      <c r="AI158" s="6">
        <f t="shared" si="38"/>
        <v>0</v>
      </c>
      <c r="AJ158" s="6"/>
      <c r="AK158" s="6"/>
      <c r="AL158" s="6">
        <f t="shared" si="39"/>
        <v>0</v>
      </c>
      <c r="AM158" s="156"/>
      <c r="AN158" s="252" t="e">
        <f t="shared" si="55"/>
        <v>#DIV/0!</v>
      </c>
    </row>
    <row r="159" spans="1:40" ht="33.75" customHeight="1">
      <c r="A159" s="1" t="s">
        <v>121</v>
      </c>
      <c r="B159" s="27">
        <v>902</v>
      </c>
      <c r="C159" s="8" t="s">
        <v>45</v>
      </c>
      <c r="D159" s="8" t="s">
        <v>154</v>
      </c>
      <c r="E159" s="8"/>
      <c r="F159" s="156">
        <f>F160</f>
        <v>0</v>
      </c>
      <c r="G159" s="161">
        <f>G160+G182</f>
        <v>844.4</v>
      </c>
      <c r="H159" s="6">
        <f t="shared" si="58"/>
        <v>844.4</v>
      </c>
      <c r="I159" s="6"/>
      <c r="J159" s="6"/>
      <c r="K159" s="252">
        <f t="shared" ref="K159:K244" si="63">H159+I159+J159</f>
        <v>844.4</v>
      </c>
      <c r="L159" s="6">
        <f t="shared" ref="L159:AJ159" si="64">L160+L182</f>
        <v>0</v>
      </c>
      <c r="M159" s="6">
        <f t="shared" si="64"/>
        <v>0</v>
      </c>
      <c r="N159" s="6">
        <f t="shared" si="41"/>
        <v>844.4</v>
      </c>
      <c r="O159" s="6">
        <f t="shared" si="64"/>
        <v>0</v>
      </c>
      <c r="P159" s="6">
        <f t="shared" si="64"/>
        <v>0</v>
      </c>
      <c r="Q159" s="6">
        <f t="shared" si="37"/>
        <v>844.4</v>
      </c>
      <c r="R159" s="6">
        <f t="shared" si="64"/>
        <v>391.6</v>
      </c>
      <c r="S159" s="6">
        <f>S161+S168+S182</f>
        <v>0</v>
      </c>
      <c r="T159" s="252">
        <f t="shared" si="56"/>
        <v>1236</v>
      </c>
      <c r="U159" s="6">
        <f t="shared" si="64"/>
        <v>187.6</v>
      </c>
      <c r="V159" s="6">
        <f t="shared" si="64"/>
        <v>0</v>
      </c>
      <c r="W159" s="6">
        <f t="shared" si="42"/>
        <v>1423.6</v>
      </c>
      <c r="X159" s="6">
        <f t="shared" si="64"/>
        <v>0</v>
      </c>
      <c r="Y159" s="6">
        <f t="shared" si="64"/>
        <v>0</v>
      </c>
      <c r="Z159" s="6">
        <f t="shared" si="43"/>
        <v>1423.6</v>
      </c>
      <c r="AA159" s="6">
        <f t="shared" si="64"/>
        <v>0</v>
      </c>
      <c r="AB159" s="6">
        <f>AB160+AB161+AB168+AB182</f>
        <v>0</v>
      </c>
      <c r="AC159" s="6">
        <f t="shared" si="44"/>
        <v>1423.6</v>
      </c>
      <c r="AD159" s="6">
        <f t="shared" si="64"/>
        <v>-217.4</v>
      </c>
      <c r="AE159" s="6">
        <f t="shared" si="64"/>
        <v>0</v>
      </c>
      <c r="AF159" s="6">
        <f t="shared" si="46"/>
        <v>1206.1999999999998</v>
      </c>
      <c r="AG159" s="6">
        <f t="shared" si="64"/>
        <v>0</v>
      </c>
      <c r="AH159" s="6">
        <f t="shared" si="64"/>
        <v>0</v>
      </c>
      <c r="AI159" s="6">
        <f t="shared" si="38"/>
        <v>1206.1999999999998</v>
      </c>
      <c r="AJ159" s="6">
        <f t="shared" si="64"/>
        <v>0</v>
      </c>
      <c r="AK159" s="6">
        <f>AK160+AK182+AK185</f>
        <v>0</v>
      </c>
      <c r="AL159" s="6">
        <f t="shared" si="39"/>
        <v>1206.1999999999998</v>
      </c>
      <c r="AM159" s="156">
        <f>AM160</f>
        <v>1206.2</v>
      </c>
      <c r="AN159" s="252">
        <f t="shared" si="55"/>
        <v>100.00000000000003</v>
      </c>
    </row>
    <row r="160" spans="1:40" ht="77.25" customHeight="1">
      <c r="A160" s="69" t="s">
        <v>49</v>
      </c>
      <c r="B160" s="27" t="s">
        <v>29</v>
      </c>
      <c r="C160" s="8" t="s">
        <v>45</v>
      </c>
      <c r="D160" s="8" t="s">
        <v>149</v>
      </c>
      <c r="E160" s="8"/>
      <c r="F160" s="156">
        <f>F161</f>
        <v>0</v>
      </c>
      <c r="G160" s="161">
        <f>G161</f>
        <v>844.4</v>
      </c>
      <c r="H160" s="6">
        <f t="shared" si="58"/>
        <v>844.4</v>
      </c>
      <c r="I160" s="6">
        <f>I161</f>
        <v>0</v>
      </c>
      <c r="J160" s="6"/>
      <c r="K160" s="252">
        <f t="shared" si="63"/>
        <v>844.4</v>
      </c>
      <c r="L160" s="6">
        <f>L161</f>
        <v>0</v>
      </c>
      <c r="M160" s="6">
        <f>M161</f>
        <v>0</v>
      </c>
      <c r="N160" s="6">
        <f t="shared" si="41"/>
        <v>844.4</v>
      </c>
      <c r="O160" s="6">
        <f>O161</f>
        <v>0</v>
      </c>
      <c r="P160" s="6">
        <f>P161</f>
        <v>0</v>
      </c>
      <c r="Q160" s="6">
        <f t="shared" si="37"/>
        <v>844.4</v>
      </c>
      <c r="R160" s="6">
        <f>R161</f>
        <v>391.6</v>
      </c>
      <c r="S160" s="6">
        <f>S161</f>
        <v>0</v>
      </c>
      <c r="T160" s="252">
        <f t="shared" si="56"/>
        <v>1236</v>
      </c>
      <c r="U160" s="6">
        <f>U161</f>
        <v>187.6</v>
      </c>
      <c r="V160" s="6">
        <f>V161</f>
        <v>0</v>
      </c>
      <c r="W160" s="6">
        <f t="shared" si="42"/>
        <v>1423.6</v>
      </c>
      <c r="X160" s="6">
        <f>X161</f>
        <v>0</v>
      </c>
      <c r="Y160" s="6">
        <f>Y161</f>
        <v>0</v>
      </c>
      <c r="Z160" s="6">
        <f t="shared" si="43"/>
        <v>1423.6</v>
      </c>
      <c r="AA160" s="6">
        <f>AA161</f>
        <v>0</v>
      </c>
      <c r="AB160" s="6">
        <f>AB161</f>
        <v>0</v>
      </c>
      <c r="AC160" s="6">
        <f t="shared" si="44"/>
        <v>1423.6</v>
      </c>
      <c r="AD160" s="6">
        <f>AD161</f>
        <v>-217.4</v>
      </c>
      <c r="AE160" s="6">
        <f>AE161</f>
        <v>0</v>
      </c>
      <c r="AF160" s="6">
        <f t="shared" si="46"/>
        <v>1206.1999999999998</v>
      </c>
      <c r="AG160" s="6">
        <f>AG161</f>
        <v>0</v>
      </c>
      <c r="AH160" s="6">
        <f>AH161</f>
        <v>0</v>
      </c>
      <c r="AI160" s="6">
        <f t="shared" si="38"/>
        <v>1206.1999999999998</v>
      </c>
      <c r="AJ160" s="6">
        <f>AJ161</f>
        <v>0</v>
      </c>
      <c r="AK160" s="6">
        <f>AK161</f>
        <v>0</v>
      </c>
      <c r="AL160" s="6">
        <f t="shared" si="39"/>
        <v>1206.1999999999998</v>
      </c>
      <c r="AM160" s="156">
        <f>AM161</f>
        <v>1206.2</v>
      </c>
      <c r="AN160" s="252">
        <f t="shared" si="55"/>
        <v>100.00000000000003</v>
      </c>
    </row>
    <row r="161" spans="1:40" ht="33.75" customHeight="1">
      <c r="A161" s="1" t="s">
        <v>17</v>
      </c>
      <c r="B161" s="27" t="s">
        <v>29</v>
      </c>
      <c r="C161" s="8" t="s">
        <v>45</v>
      </c>
      <c r="D161" s="8" t="s">
        <v>149</v>
      </c>
      <c r="E161" s="8" t="s">
        <v>18</v>
      </c>
      <c r="F161" s="8"/>
      <c r="G161" s="138">
        <v>844.4</v>
      </c>
      <c r="H161" s="6">
        <f t="shared" si="58"/>
        <v>844.4</v>
      </c>
      <c r="I161" s="6"/>
      <c r="J161" s="6"/>
      <c r="K161" s="252">
        <f t="shared" si="63"/>
        <v>844.4</v>
      </c>
      <c r="L161" s="6"/>
      <c r="M161" s="6"/>
      <c r="N161" s="6">
        <f t="shared" si="41"/>
        <v>844.4</v>
      </c>
      <c r="O161" s="6"/>
      <c r="P161" s="6"/>
      <c r="Q161" s="6">
        <f t="shared" si="37"/>
        <v>844.4</v>
      </c>
      <c r="R161" s="6">
        <v>391.6</v>
      </c>
      <c r="S161" s="6"/>
      <c r="T161" s="252">
        <f t="shared" si="56"/>
        <v>1236</v>
      </c>
      <c r="U161" s="6">
        <v>187.6</v>
      </c>
      <c r="V161" s="6"/>
      <c r="W161" s="6">
        <f t="shared" si="42"/>
        <v>1423.6</v>
      </c>
      <c r="X161" s="6"/>
      <c r="Y161" s="6"/>
      <c r="Z161" s="6">
        <f t="shared" si="43"/>
        <v>1423.6</v>
      </c>
      <c r="AA161" s="6"/>
      <c r="AB161" s="6"/>
      <c r="AC161" s="6">
        <f t="shared" si="44"/>
        <v>1423.6</v>
      </c>
      <c r="AD161" s="6">
        <v>-217.4</v>
      </c>
      <c r="AE161" s="6"/>
      <c r="AF161" s="6">
        <f t="shared" si="46"/>
        <v>1206.1999999999998</v>
      </c>
      <c r="AG161" s="6"/>
      <c r="AH161" s="6"/>
      <c r="AI161" s="6">
        <f t="shared" si="38"/>
        <v>1206.1999999999998</v>
      </c>
      <c r="AJ161" s="6"/>
      <c r="AK161" s="6"/>
      <c r="AL161" s="6">
        <f t="shared" si="39"/>
        <v>1206.1999999999998</v>
      </c>
      <c r="AM161" s="6">
        <v>1206.2</v>
      </c>
      <c r="AN161" s="252">
        <f t="shared" si="55"/>
        <v>100.00000000000003</v>
      </c>
    </row>
    <row r="162" spans="1:40" ht="55.5" customHeight="1">
      <c r="A162" s="280" t="s">
        <v>418</v>
      </c>
      <c r="B162" s="27" t="s">
        <v>29</v>
      </c>
      <c r="C162" s="8" t="s">
        <v>45</v>
      </c>
      <c r="D162" s="8" t="s">
        <v>158</v>
      </c>
      <c r="E162" s="8"/>
      <c r="F162" s="8"/>
      <c r="G162" s="138"/>
      <c r="H162" s="6">
        <f t="shared" si="58"/>
        <v>0</v>
      </c>
      <c r="I162" s="6"/>
      <c r="J162" s="6"/>
      <c r="K162" s="252">
        <f t="shared" si="63"/>
        <v>0</v>
      </c>
      <c r="L162" s="6">
        <f>L163+L169+L170+L176</f>
        <v>3998</v>
      </c>
      <c r="M162" s="6">
        <f>M163+M169+M170+M177</f>
        <v>10596.3</v>
      </c>
      <c r="N162" s="6">
        <f t="shared" si="41"/>
        <v>14594.3</v>
      </c>
      <c r="O162" s="6">
        <f>O176</f>
        <v>87.3</v>
      </c>
      <c r="P162" s="6"/>
      <c r="Q162" s="6">
        <f t="shared" si="37"/>
        <v>14681.599999999999</v>
      </c>
      <c r="R162" s="6"/>
      <c r="S162" s="6"/>
      <c r="T162" s="252">
        <f t="shared" si="56"/>
        <v>14681.599999999999</v>
      </c>
      <c r="U162" s="6"/>
      <c r="V162" s="6">
        <f>V179</f>
        <v>767.5</v>
      </c>
      <c r="W162" s="6">
        <f t="shared" si="42"/>
        <v>15449.099999999999</v>
      </c>
      <c r="X162" s="6"/>
      <c r="Y162" s="6">
        <f>Y170</f>
        <v>-15.5</v>
      </c>
      <c r="Z162" s="6">
        <f t="shared" si="43"/>
        <v>15433.599999999999</v>
      </c>
      <c r="AA162" s="6"/>
      <c r="AB162" s="6"/>
      <c r="AC162" s="6">
        <f>SUM(AC163:AC180)</f>
        <v>15534.199999999999</v>
      </c>
      <c r="AD162" s="6">
        <f>AD175+AD176</f>
        <v>-207.5</v>
      </c>
      <c r="AE162" s="6">
        <f>AE175+AE163+AE179+AE180+AE177</f>
        <v>-3843.9</v>
      </c>
      <c r="AF162" s="6">
        <f t="shared" si="46"/>
        <v>11482.8</v>
      </c>
      <c r="AG162" s="6"/>
      <c r="AH162" s="6"/>
      <c r="AI162" s="6">
        <f t="shared" si="38"/>
        <v>11482.8</v>
      </c>
      <c r="AJ162" s="6"/>
      <c r="AK162" s="6"/>
      <c r="AL162" s="6">
        <f t="shared" si="39"/>
        <v>11482.8</v>
      </c>
      <c r="AM162" s="6">
        <f>AM163+AM169+AM170+AM176+AM177+AM180</f>
        <v>11482.8</v>
      </c>
      <c r="AN162" s="252">
        <f t="shared" si="55"/>
        <v>100</v>
      </c>
    </row>
    <row r="163" spans="1:40" ht="33.75" customHeight="1">
      <c r="A163" s="69" t="s">
        <v>475</v>
      </c>
      <c r="B163" s="27" t="s">
        <v>29</v>
      </c>
      <c r="C163" s="8" t="s">
        <v>45</v>
      </c>
      <c r="D163" s="8" t="s">
        <v>158</v>
      </c>
      <c r="E163" s="8" t="s">
        <v>18</v>
      </c>
      <c r="F163" s="8"/>
      <c r="G163" s="138"/>
      <c r="H163" s="6">
        <f t="shared" si="58"/>
        <v>0</v>
      </c>
      <c r="I163" s="6"/>
      <c r="J163" s="6"/>
      <c r="K163" s="252">
        <f t="shared" si="63"/>
        <v>0</v>
      </c>
      <c r="L163" s="6"/>
      <c r="M163" s="6">
        <v>9271.5</v>
      </c>
      <c r="N163" s="6">
        <f t="shared" si="41"/>
        <v>9271.5</v>
      </c>
      <c r="O163" s="6"/>
      <c r="P163" s="6"/>
      <c r="Q163" s="6">
        <f t="shared" si="37"/>
        <v>9271.5</v>
      </c>
      <c r="R163" s="6"/>
      <c r="S163" s="6"/>
      <c r="T163" s="252">
        <f t="shared" si="56"/>
        <v>9271.5</v>
      </c>
      <c r="U163" s="6"/>
      <c r="V163" s="6"/>
      <c r="W163" s="6">
        <f t="shared" si="42"/>
        <v>9271.5</v>
      </c>
      <c r="X163" s="6"/>
      <c r="Y163" s="6"/>
      <c r="Z163" s="6">
        <f t="shared" si="43"/>
        <v>9271.5</v>
      </c>
      <c r="AA163" s="6"/>
      <c r="AB163" s="6"/>
      <c r="AC163" s="6">
        <f t="shared" si="44"/>
        <v>9271.5</v>
      </c>
      <c r="AD163" s="6"/>
      <c r="AE163" s="6">
        <v>-3000</v>
      </c>
      <c r="AF163" s="6">
        <f t="shared" si="46"/>
        <v>6271.5</v>
      </c>
      <c r="AG163" s="6"/>
      <c r="AH163" s="6"/>
      <c r="AI163" s="6">
        <f t="shared" si="38"/>
        <v>6271.5</v>
      </c>
      <c r="AJ163" s="6"/>
      <c r="AK163" s="6"/>
      <c r="AL163" s="6">
        <f t="shared" si="39"/>
        <v>6271.5</v>
      </c>
      <c r="AM163" s="6">
        <v>6271.5</v>
      </c>
      <c r="AN163" s="252">
        <f t="shared" si="55"/>
        <v>100</v>
      </c>
    </row>
    <row r="164" spans="1:40" ht="33.75" hidden="1" customHeight="1">
      <c r="A164" s="1"/>
      <c r="B164" s="27" t="s">
        <v>29</v>
      </c>
      <c r="C164" s="8" t="s">
        <v>45</v>
      </c>
      <c r="D164" s="8"/>
      <c r="E164" s="8"/>
      <c r="F164" s="8"/>
      <c r="G164" s="138"/>
      <c r="H164" s="6">
        <f t="shared" si="58"/>
        <v>0</v>
      </c>
      <c r="I164" s="6"/>
      <c r="J164" s="6"/>
      <c r="K164" s="252">
        <f t="shared" si="63"/>
        <v>0</v>
      </c>
      <c r="L164" s="6"/>
      <c r="M164" s="6"/>
      <c r="N164" s="6">
        <f t="shared" si="41"/>
        <v>0</v>
      </c>
      <c r="O164" s="6"/>
      <c r="P164" s="6"/>
      <c r="Q164" s="6">
        <f t="shared" si="37"/>
        <v>0</v>
      </c>
      <c r="R164" s="6"/>
      <c r="S164" s="6"/>
      <c r="T164" s="252">
        <f t="shared" si="56"/>
        <v>0</v>
      </c>
      <c r="U164" s="6"/>
      <c r="V164" s="6"/>
      <c r="W164" s="6">
        <f t="shared" si="42"/>
        <v>0</v>
      </c>
      <c r="X164" s="6"/>
      <c r="Y164" s="6"/>
      <c r="Z164" s="6">
        <f t="shared" si="43"/>
        <v>0</v>
      </c>
      <c r="AA164" s="6"/>
      <c r="AB164" s="6"/>
      <c r="AC164" s="6">
        <f t="shared" si="44"/>
        <v>0</v>
      </c>
      <c r="AD164" s="6"/>
      <c r="AE164" s="6"/>
      <c r="AF164" s="6">
        <f t="shared" si="46"/>
        <v>0</v>
      </c>
      <c r="AG164" s="6"/>
      <c r="AH164" s="6"/>
      <c r="AI164" s="6">
        <f t="shared" si="38"/>
        <v>0</v>
      </c>
      <c r="AJ164" s="6"/>
      <c r="AK164" s="6"/>
      <c r="AL164" s="6">
        <f t="shared" si="39"/>
        <v>0</v>
      </c>
      <c r="AM164" s="6"/>
      <c r="AN164" s="252" t="e">
        <f t="shared" si="55"/>
        <v>#DIV/0!</v>
      </c>
    </row>
    <row r="165" spans="1:40" ht="33.75" hidden="1" customHeight="1">
      <c r="A165" s="1"/>
      <c r="B165" s="27" t="s">
        <v>29</v>
      </c>
      <c r="C165" s="8" t="s">
        <v>45</v>
      </c>
      <c r="D165" s="8"/>
      <c r="E165" s="8"/>
      <c r="F165" s="8"/>
      <c r="G165" s="138"/>
      <c r="H165" s="6">
        <f t="shared" si="58"/>
        <v>0</v>
      </c>
      <c r="I165" s="6"/>
      <c r="J165" s="6"/>
      <c r="K165" s="252">
        <f t="shared" si="63"/>
        <v>0</v>
      </c>
      <c r="L165" s="6"/>
      <c r="M165" s="6"/>
      <c r="N165" s="6">
        <f t="shared" si="41"/>
        <v>0</v>
      </c>
      <c r="O165" s="6"/>
      <c r="P165" s="6"/>
      <c r="Q165" s="6">
        <f t="shared" si="37"/>
        <v>0</v>
      </c>
      <c r="R165" s="6"/>
      <c r="S165" s="6"/>
      <c r="T165" s="252">
        <f t="shared" si="56"/>
        <v>0</v>
      </c>
      <c r="U165" s="6"/>
      <c r="V165" s="6"/>
      <c r="W165" s="6">
        <f t="shared" si="42"/>
        <v>0</v>
      </c>
      <c r="X165" s="6"/>
      <c r="Y165" s="6"/>
      <c r="Z165" s="6">
        <f t="shared" si="43"/>
        <v>0</v>
      </c>
      <c r="AA165" s="6"/>
      <c r="AB165" s="6"/>
      <c r="AC165" s="6">
        <f t="shared" si="44"/>
        <v>0</v>
      </c>
      <c r="AD165" s="6"/>
      <c r="AE165" s="6"/>
      <c r="AF165" s="6">
        <f t="shared" si="46"/>
        <v>0</v>
      </c>
      <c r="AG165" s="6"/>
      <c r="AH165" s="6"/>
      <c r="AI165" s="6">
        <f t="shared" si="38"/>
        <v>0</v>
      </c>
      <c r="AJ165" s="6"/>
      <c r="AK165" s="6"/>
      <c r="AL165" s="6">
        <f t="shared" si="39"/>
        <v>0</v>
      </c>
      <c r="AM165" s="6"/>
      <c r="AN165" s="252" t="e">
        <f t="shared" si="55"/>
        <v>#DIV/0!</v>
      </c>
    </row>
    <row r="166" spans="1:40" ht="33.75" hidden="1" customHeight="1">
      <c r="A166" s="1"/>
      <c r="B166" s="27"/>
      <c r="C166" s="8"/>
      <c r="D166" s="8"/>
      <c r="E166" s="8"/>
      <c r="F166" s="8"/>
      <c r="G166" s="138"/>
      <c r="H166" s="6">
        <f t="shared" si="58"/>
        <v>0</v>
      </c>
      <c r="I166" s="6"/>
      <c r="J166" s="6"/>
      <c r="K166" s="252">
        <f t="shared" si="63"/>
        <v>0</v>
      </c>
      <c r="L166" s="6"/>
      <c r="M166" s="6"/>
      <c r="N166" s="6">
        <f t="shared" si="41"/>
        <v>0</v>
      </c>
      <c r="O166" s="6"/>
      <c r="P166" s="6"/>
      <c r="Q166" s="6">
        <f t="shared" si="37"/>
        <v>0</v>
      </c>
      <c r="R166" s="6"/>
      <c r="S166" s="6"/>
      <c r="T166" s="252">
        <f t="shared" si="56"/>
        <v>0</v>
      </c>
      <c r="U166" s="6"/>
      <c r="V166" s="6"/>
      <c r="W166" s="6">
        <f t="shared" si="42"/>
        <v>0</v>
      </c>
      <c r="X166" s="6"/>
      <c r="Y166" s="6"/>
      <c r="Z166" s="6">
        <f t="shared" si="43"/>
        <v>0</v>
      </c>
      <c r="AA166" s="6"/>
      <c r="AB166" s="6"/>
      <c r="AC166" s="6">
        <f t="shared" si="44"/>
        <v>0</v>
      </c>
      <c r="AD166" s="6"/>
      <c r="AE166" s="6"/>
      <c r="AF166" s="6">
        <f t="shared" si="46"/>
        <v>0</v>
      </c>
      <c r="AG166" s="6"/>
      <c r="AH166" s="6"/>
      <c r="AI166" s="6">
        <f t="shared" si="38"/>
        <v>0</v>
      </c>
      <c r="AJ166" s="6"/>
      <c r="AK166" s="6"/>
      <c r="AL166" s="6">
        <f t="shared" si="39"/>
        <v>0</v>
      </c>
      <c r="AM166" s="6"/>
      <c r="AN166" s="252" t="e">
        <f t="shared" si="55"/>
        <v>#DIV/0!</v>
      </c>
    </row>
    <row r="167" spans="1:40" ht="33.75" hidden="1" customHeight="1">
      <c r="A167" s="1"/>
      <c r="B167" s="27"/>
      <c r="C167" s="8"/>
      <c r="D167" s="8"/>
      <c r="E167" s="8"/>
      <c r="F167" s="8"/>
      <c r="G167" s="138"/>
      <c r="H167" s="6">
        <f t="shared" si="58"/>
        <v>0</v>
      </c>
      <c r="I167" s="6"/>
      <c r="J167" s="6"/>
      <c r="K167" s="252">
        <f t="shared" si="63"/>
        <v>0</v>
      </c>
      <c r="L167" s="6"/>
      <c r="M167" s="6"/>
      <c r="N167" s="6">
        <f t="shared" si="41"/>
        <v>0</v>
      </c>
      <c r="O167" s="6"/>
      <c r="P167" s="6"/>
      <c r="Q167" s="6">
        <f t="shared" si="37"/>
        <v>0</v>
      </c>
      <c r="R167" s="6"/>
      <c r="S167" s="6"/>
      <c r="T167" s="252">
        <f t="shared" si="56"/>
        <v>0</v>
      </c>
      <c r="U167" s="6"/>
      <c r="V167" s="6"/>
      <c r="W167" s="6">
        <f t="shared" si="42"/>
        <v>0</v>
      </c>
      <c r="X167" s="6"/>
      <c r="Y167" s="6"/>
      <c r="Z167" s="6">
        <f t="shared" si="43"/>
        <v>0</v>
      </c>
      <c r="AA167" s="6"/>
      <c r="AB167" s="6"/>
      <c r="AC167" s="6">
        <f t="shared" si="44"/>
        <v>0</v>
      </c>
      <c r="AD167" s="6"/>
      <c r="AE167" s="6"/>
      <c r="AF167" s="6">
        <f t="shared" si="46"/>
        <v>0</v>
      </c>
      <c r="AG167" s="6"/>
      <c r="AH167" s="6"/>
      <c r="AI167" s="6">
        <f t="shared" si="38"/>
        <v>0</v>
      </c>
      <c r="AJ167" s="6"/>
      <c r="AK167" s="6"/>
      <c r="AL167" s="6">
        <f t="shared" si="39"/>
        <v>0</v>
      </c>
      <c r="AM167" s="6"/>
      <c r="AN167" s="252" t="e">
        <f t="shared" si="55"/>
        <v>#DIV/0!</v>
      </c>
    </row>
    <row r="168" spans="1:40" ht="33.75" hidden="1" customHeight="1">
      <c r="A168" s="1" t="s">
        <v>255</v>
      </c>
      <c r="B168" s="27" t="s">
        <v>29</v>
      </c>
      <c r="C168" s="8" t="s">
        <v>45</v>
      </c>
      <c r="D168" s="8" t="s">
        <v>154</v>
      </c>
      <c r="E168" s="8" t="s">
        <v>18</v>
      </c>
      <c r="F168" s="208"/>
      <c r="G168" s="138"/>
      <c r="H168" s="6">
        <f t="shared" si="58"/>
        <v>0</v>
      </c>
      <c r="I168" s="6"/>
      <c r="J168" s="6"/>
      <c r="K168" s="252">
        <f t="shared" si="63"/>
        <v>0</v>
      </c>
      <c r="L168" s="6"/>
      <c r="M168" s="6"/>
      <c r="N168" s="6">
        <f t="shared" si="41"/>
        <v>0</v>
      </c>
      <c r="O168" s="6"/>
      <c r="P168" s="6"/>
      <c r="Q168" s="6">
        <f t="shared" si="37"/>
        <v>0</v>
      </c>
      <c r="R168" s="6"/>
      <c r="S168" s="6"/>
      <c r="T168" s="252">
        <f t="shared" si="56"/>
        <v>0</v>
      </c>
      <c r="U168" s="6"/>
      <c r="V168" s="6"/>
      <c r="W168" s="6">
        <f t="shared" si="42"/>
        <v>0</v>
      </c>
      <c r="X168" s="6"/>
      <c r="Y168" s="6"/>
      <c r="Z168" s="6">
        <f t="shared" si="43"/>
        <v>0</v>
      </c>
      <c r="AA168" s="6"/>
      <c r="AB168" s="6"/>
      <c r="AC168" s="6">
        <f t="shared" si="44"/>
        <v>0</v>
      </c>
      <c r="AD168" s="6"/>
      <c r="AE168" s="6"/>
      <c r="AF168" s="6">
        <f t="shared" si="46"/>
        <v>0</v>
      </c>
      <c r="AG168" s="6"/>
      <c r="AH168" s="6"/>
      <c r="AI168" s="6">
        <f t="shared" si="38"/>
        <v>0</v>
      </c>
      <c r="AJ168" s="6"/>
      <c r="AK168" s="6"/>
      <c r="AL168" s="6">
        <f t="shared" si="39"/>
        <v>0</v>
      </c>
      <c r="AM168" s="208"/>
      <c r="AN168" s="252" t="e">
        <f t="shared" si="55"/>
        <v>#DIV/0!</v>
      </c>
    </row>
    <row r="169" spans="1:40" ht="33.75" customHeight="1">
      <c r="A169" s="209" t="s">
        <v>377</v>
      </c>
      <c r="B169" s="25" t="s">
        <v>29</v>
      </c>
      <c r="C169" s="8" t="s">
        <v>45</v>
      </c>
      <c r="D169" s="8" t="s">
        <v>378</v>
      </c>
      <c r="E169" s="8" t="s">
        <v>9</v>
      </c>
      <c r="F169" s="208"/>
      <c r="G169" s="138"/>
      <c r="H169" s="6"/>
      <c r="I169" s="6"/>
      <c r="J169" s="6"/>
      <c r="K169" s="252"/>
      <c r="L169" s="6">
        <v>2000</v>
      </c>
      <c r="M169" s="6"/>
      <c r="N169" s="6">
        <f t="shared" si="41"/>
        <v>2000</v>
      </c>
      <c r="O169" s="6"/>
      <c r="P169" s="6"/>
      <c r="Q169" s="6">
        <f t="shared" si="37"/>
        <v>2000</v>
      </c>
      <c r="R169" s="6"/>
      <c r="S169" s="6"/>
      <c r="T169" s="252">
        <f t="shared" si="56"/>
        <v>2000</v>
      </c>
      <c r="U169" s="6"/>
      <c r="V169" s="6"/>
      <c r="W169" s="6">
        <f t="shared" si="42"/>
        <v>2000</v>
      </c>
      <c r="X169" s="6"/>
      <c r="Y169" s="6"/>
      <c r="Z169" s="6">
        <f t="shared" si="43"/>
        <v>2000</v>
      </c>
      <c r="AA169" s="6"/>
      <c r="AB169" s="6"/>
      <c r="AC169" s="6">
        <f t="shared" si="44"/>
        <v>2000</v>
      </c>
      <c r="AD169" s="6"/>
      <c r="AE169" s="6"/>
      <c r="AF169" s="6">
        <f t="shared" ref="AF169:AF233" si="65">AC169+AD169+AE169</f>
        <v>2000</v>
      </c>
      <c r="AG169" s="6"/>
      <c r="AH169" s="6"/>
      <c r="AI169" s="6"/>
      <c r="AJ169" s="6"/>
      <c r="AK169" s="6"/>
      <c r="AL169" s="6"/>
      <c r="AM169" s="208" t="s">
        <v>575</v>
      </c>
      <c r="AN169" s="252">
        <f t="shared" si="55"/>
        <v>100</v>
      </c>
    </row>
    <row r="170" spans="1:40" ht="33.75" customHeight="1">
      <c r="A170" s="204" t="s">
        <v>380</v>
      </c>
      <c r="B170" s="25" t="s">
        <v>29</v>
      </c>
      <c r="C170" s="8" t="s">
        <v>45</v>
      </c>
      <c r="D170" s="8" t="s">
        <v>379</v>
      </c>
      <c r="E170" s="8" t="s">
        <v>9</v>
      </c>
      <c r="F170" s="208"/>
      <c r="G170" s="138"/>
      <c r="H170" s="6"/>
      <c r="I170" s="6"/>
      <c r="J170" s="6"/>
      <c r="K170" s="252"/>
      <c r="L170" s="6"/>
      <c r="M170" s="6">
        <f>222.2+880.6</f>
        <v>1102.8</v>
      </c>
      <c r="N170" s="6">
        <f t="shared" si="41"/>
        <v>1102.8</v>
      </c>
      <c r="O170" s="6"/>
      <c r="P170" s="6"/>
      <c r="Q170" s="6">
        <f t="shared" si="37"/>
        <v>1102.8</v>
      </c>
      <c r="R170" s="6"/>
      <c r="S170" s="6"/>
      <c r="T170" s="252">
        <f t="shared" si="56"/>
        <v>1102.8</v>
      </c>
      <c r="U170" s="6"/>
      <c r="V170" s="6"/>
      <c r="W170" s="6">
        <f t="shared" si="42"/>
        <v>1102.8</v>
      </c>
      <c r="X170" s="6"/>
      <c r="Y170" s="6">
        <v>-15.5</v>
      </c>
      <c r="Z170" s="6">
        <f t="shared" si="43"/>
        <v>1087.3</v>
      </c>
      <c r="AA170" s="6"/>
      <c r="AB170" s="6"/>
      <c r="AC170" s="6">
        <f t="shared" si="44"/>
        <v>1087.3</v>
      </c>
      <c r="AD170" s="6"/>
      <c r="AE170" s="6"/>
      <c r="AF170" s="6">
        <f t="shared" si="65"/>
        <v>1087.3</v>
      </c>
      <c r="AG170" s="6"/>
      <c r="AH170" s="6"/>
      <c r="AI170" s="6"/>
      <c r="AJ170" s="6"/>
      <c r="AK170" s="6"/>
      <c r="AL170" s="6"/>
      <c r="AM170" s="208" t="s">
        <v>576</v>
      </c>
      <c r="AN170" s="252">
        <f t="shared" si="55"/>
        <v>100</v>
      </c>
    </row>
    <row r="171" spans="1:40" ht="33.75" hidden="1" customHeight="1">
      <c r="A171" s="210" t="s">
        <v>381</v>
      </c>
      <c r="B171" s="25"/>
      <c r="C171" s="8"/>
      <c r="D171" s="8"/>
      <c r="E171" s="8"/>
      <c r="F171" s="208"/>
      <c r="G171" s="138"/>
      <c r="H171" s="6"/>
      <c r="I171" s="6"/>
      <c r="J171" s="6"/>
      <c r="K171" s="252"/>
      <c r="L171" s="6"/>
      <c r="M171" s="6"/>
      <c r="N171" s="6"/>
      <c r="O171" s="6"/>
      <c r="P171" s="6"/>
      <c r="Q171" s="6">
        <f t="shared" si="37"/>
        <v>0</v>
      </c>
      <c r="R171" s="6"/>
      <c r="S171" s="6"/>
      <c r="T171" s="252">
        <f t="shared" si="56"/>
        <v>0</v>
      </c>
      <c r="U171" s="6"/>
      <c r="V171" s="6"/>
      <c r="W171" s="6">
        <f t="shared" si="42"/>
        <v>0</v>
      </c>
      <c r="X171" s="6"/>
      <c r="Y171" s="6"/>
      <c r="Z171" s="6">
        <f t="shared" si="43"/>
        <v>0</v>
      </c>
      <c r="AA171" s="6"/>
      <c r="AB171" s="6"/>
      <c r="AC171" s="6">
        <f t="shared" si="44"/>
        <v>0</v>
      </c>
      <c r="AD171" s="6"/>
      <c r="AE171" s="6"/>
      <c r="AF171" s="6">
        <f t="shared" si="65"/>
        <v>0</v>
      </c>
      <c r="AG171" s="6"/>
      <c r="AH171" s="6"/>
      <c r="AI171" s="6"/>
      <c r="AJ171" s="6"/>
      <c r="AK171" s="6"/>
      <c r="AL171" s="6"/>
      <c r="AM171" s="282">
        <f>AM172+AM173</f>
        <v>0</v>
      </c>
      <c r="AN171" s="252"/>
    </row>
    <row r="172" spans="1:40" ht="33.75" hidden="1" customHeight="1">
      <c r="A172" s="210" t="s">
        <v>482</v>
      </c>
      <c r="B172" s="25" t="s">
        <v>29</v>
      </c>
      <c r="C172" s="8" t="s">
        <v>45</v>
      </c>
      <c r="D172" s="8" t="s">
        <v>480</v>
      </c>
      <c r="E172" s="8" t="s">
        <v>47</v>
      </c>
      <c r="F172" s="208"/>
      <c r="G172" s="138"/>
      <c r="H172" s="6"/>
      <c r="I172" s="6"/>
      <c r="J172" s="6"/>
      <c r="K172" s="252"/>
      <c r="L172" s="6"/>
      <c r="M172" s="6"/>
      <c r="N172" s="6"/>
      <c r="O172" s="6"/>
      <c r="P172" s="6"/>
      <c r="Q172" s="6">
        <f t="shared" si="37"/>
        <v>0</v>
      </c>
      <c r="R172" s="6"/>
      <c r="S172" s="6"/>
      <c r="T172" s="252">
        <f t="shared" si="56"/>
        <v>0</v>
      </c>
      <c r="U172" s="6"/>
      <c r="V172" s="6"/>
      <c r="W172" s="6">
        <f t="shared" si="42"/>
        <v>0</v>
      </c>
      <c r="X172" s="6"/>
      <c r="Y172" s="6"/>
      <c r="Z172" s="6">
        <f t="shared" si="43"/>
        <v>0</v>
      </c>
      <c r="AA172" s="6"/>
      <c r="AB172" s="6"/>
      <c r="AC172" s="6">
        <f t="shared" si="44"/>
        <v>0</v>
      </c>
      <c r="AD172" s="6"/>
      <c r="AE172" s="6"/>
      <c r="AF172" s="6">
        <f t="shared" si="65"/>
        <v>0</v>
      </c>
      <c r="AG172" s="6"/>
      <c r="AH172" s="6"/>
      <c r="AI172" s="6"/>
      <c r="AJ172" s="6"/>
      <c r="AK172" s="6"/>
      <c r="AL172" s="6"/>
      <c r="AM172" s="208"/>
      <c r="AN172" s="252"/>
    </row>
    <row r="173" spans="1:40" ht="33.75" hidden="1" customHeight="1">
      <c r="A173" s="43" t="s">
        <v>481</v>
      </c>
      <c r="B173" s="25" t="s">
        <v>29</v>
      </c>
      <c r="C173" s="8" t="s">
        <v>45</v>
      </c>
      <c r="D173" s="8" t="s">
        <v>480</v>
      </c>
      <c r="E173" s="8" t="s">
        <v>47</v>
      </c>
      <c r="F173" s="208"/>
      <c r="G173" s="138"/>
      <c r="H173" s="6"/>
      <c r="I173" s="6"/>
      <c r="J173" s="6"/>
      <c r="K173" s="252"/>
      <c r="L173" s="6"/>
      <c r="M173" s="6"/>
      <c r="N173" s="6"/>
      <c r="O173" s="6"/>
      <c r="P173" s="6"/>
      <c r="Q173" s="6">
        <f t="shared" si="37"/>
        <v>0</v>
      </c>
      <c r="R173" s="6"/>
      <c r="S173" s="6"/>
      <c r="T173" s="252">
        <f t="shared" si="56"/>
        <v>0</v>
      </c>
      <c r="U173" s="6"/>
      <c r="V173" s="6"/>
      <c r="W173" s="6">
        <f t="shared" si="42"/>
        <v>0</v>
      </c>
      <c r="X173" s="6"/>
      <c r="Y173" s="6"/>
      <c r="Z173" s="6">
        <f t="shared" si="43"/>
        <v>0</v>
      </c>
      <c r="AA173" s="6"/>
      <c r="AB173" s="6"/>
      <c r="AC173" s="6">
        <f t="shared" si="44"/>
        <v>0</v>
      </c>
      <c r="AD173" s="6"/>
      <c r="AE173" s="6"/>
      <c r="AF173" s="6">
        <f t="shared" si="65"/>
        <v>0</v>
      </c>
      <c r="AG173" s="6"/>
      <c r="AH173" s="6"/>
      <c r="AI173" s="6"/>
      <c r="AJ173" s="6"/>
      <c r="AK173" s="6"/>
      <c r="AL173" s="6"/>
      <c r="AM173" s="208"/>
      <c r="AN173" s="252"/>
    </row>
    <row r="174" spans="1:40" ht="33.75" hidden="1" customHeight="1">
      <c r="A174" s="210" t="s">
        <v>483</v>
      </c>
      <c r="B174" s="25" t="s">
        <v>29</v>
      </c>
      <c r="C174" s="8" t="s">
        <v>45</v>
      </c>
      <c r="D174" s="8" t="s">
        <v>387</v>
      </c>
      <c r="E174" s="8"/>
      <c r="F174" s="208"/>
      <c r="G174" s="138"/>
      <c r="H174" s="6"/>
      <c r="I174" s="6"/>
      <c r="J174" s="6"/>
      <c r="K174" s="252"/>
      <c r="L174" s="6"/>
      <c r="M174" s="6"/>
      <c r="N174" s="6"/>
      <c r="O174" s="6"/>
      <c r="P174" s="6"/>
      <c r="Q174" s="6">
        <f t="shared" si="37"/>
        <v>0</v>
      </c>
      <c r="R174" s="6"/>
      <c r="S174" s="6"/>
      <c r="T174" s="252">
        <f t="shared" si="56"/>
        <v>0</v>
      </c>
      <c r="U174" s="6"/>
      <c r="V174" s="6"/>
      <c r="W174" s="6">
        <f t="shared" si="42"/>
        <v>0</v>
      </c>
      <c r="X174" s="6"/>
      <c r="Y174" s="6"/>
      <c r="Z174" s="6">
        <f t="shared" si="43"/>
        <v>0</v>
      </c>
      <c r="AA174" s="6"/>
      <c r="AB174" s="6"/>
      <c r="AC174" s="6">
        <f t="shared" si="44"/>
        <v>0</v>
      </c>
      <c r="AD174" s="6"/>
      <c r="AE174" s="6"/>
      <c r="AF174" s="6">
        <f t="shared" si="65"/>
        <v>0</v>
      </c>
      <c r="AG174" s="6"/>
      <c r="AH174" s="6"/>
      <c r="AI174" s="6"/>
      <c r="AJ174" s="6"/>
      <c r="AK174" s="6"/>
      <c r="AL174" s="6"/>
      <c r="AM174" s="208"/>
      <c r="AN174" s="252"/>
    </row>
    <row r="175" spans="1:40" ht="33.75" hidden="1" customHeight="1">
      <c r="A175" s="43" t="s">
        <v>484</v>
      </c>
      <c r="B175" s="25" t="s">
        <v>29</v>
      </c>
      <c r="C175" s="8" t="s">
        <v>45</v>
      </c>
      <c r="D175" s="8" t="s">
        <v>387</v>
      </c>
      <c r="E175" s="8"/>
      <c r="F175" s="208"/>
      <c r="G175" s="138"/>
      <c r="H175" s="6"/>
      <c r="I175" s="6"/>
      <c r="J175" s="6"/>
      <c r="K175" s="252"/>
      <c r="L175" s="6"/>
      <c r="M175" s="6"/>
      <c r="N175" s="6"/>
      <c r="O175" s="6"/>
      <c r="P175" s="6"/>
      <c r="Q175" s="6">
        <f t="shared" si="37"/>
        <v>0</v>
      </c>
      <c r="R175" s="6"/>
      <c r="S175" s="6"/>
      <c r="T175" s="252">
        <f t="shared" si="56"/>
        <v>0</v>
      </c>
      <c r="U175" s="6"/>
      <c r="V175" s="6"/>
      <c r="W175" s="6">
        <f t="shared" si="42"/>
        <v>0</v>
      </c>
      <c r="X175" s="6"/>
      <c r="Y175" s="6"/>
      <c r="Z175" s="6">
        <f t="shared" si="43"/>
        <v>0</v>
      </c>
      <c r="AA175" s="6"/>
      <c r="AB175" s="6"/>
      <c r="AC175" s="6">
        <f t="shared" si="44"/>
        <v>0</v>
      </c>
      <c r="AD175" s="6"/>
      <c r="AE175" s="6"/>
      <c r="AF175" s="6">
        <f t="shared" si="65"/>
        <v>0</v>
      </c>
      <c r="AG175" s="6"/>
      <c r="AH175" s="6"/>
      <c r="AI175" s="6"/>
      <c r="AJ175" s="6"/>
      <c r="AK175" s="6"/>
      <c r="AL175" s="6"/>
      <c r="AM175" s="208"/>
      <c r="AN175" s="252"/>
    </row>
    <row r="176" spans="1:40" ht="33.75" customHeight="1">
      <c r="A176" s="209" t="s">
        <v>487</v>
      </c>
      <c r="B176" s="25" t="s">
        <v>29</v>
      </c>
      <c r="C176" s="8" t="s">
        <v>45</v>
      </c>
      <c r="D176" s="8" t="s">
        <v>375</v>
      </c>
      <c r="E176" s="8" t="s">
        <v>18</v>
      </c>
      <c r="F176" s="208"/>
      <c r="G176" s="138"/>
      <c r="H176" s="6"/>
      <c r="I176" s="6"/>
      <c r="J176" s="6"/>
      <c r="K176" s="252"/>
      <c r="L176" s="6">
        <v>1998</v>
      </c>
      <c r="M176" s="6"/>
      <c r="N176" s="6">
        <f t="shared" si="41"/>
        <v>1998</v>
      </c>
      <c r="O176" s="6">
        <v>87.3</v>
      </c>
      <c r="P176" s="6"/>
      <c r="Q176" s="6">
        <f t="shared" si="37"/>
        <v>2085.3000000000002</v>
      </c>
      <c r="R176" s="6"/>
      <c r="S176" s="6"/>
      <c r="T176" s="252">
        <f t="shared" si="56"/>
        <v>2085.3000000000002</v>
      </c>
      <c r="U176" s="6"/>
      <c r="V176" s="6"/>
      <c r="W176" s="6">
        <f t="shared" si="42"/>
        <v>2085.3000000000002</v>
      </c>
      <c r="X176" s="6"/>
      <c r="Y176" s="6"/>
      <c r="Z176" s="6">
        <f t="shared" si="43"/>
        <v>2085.3000000000002</v>
      </c>
      <c r="AA176" s="6"/>
      <c r="AB176" s="6"/>
      <c r="AC176" s="6">
        <f t="shared" si="44"/>
        <v>2085.3000000000002</v>
      </c>
      <c r="AD176" s="6">
        <v>-207.5</v>
      </c>
      <c r="AE176" s="6"/>
      <c r="AF176" s="6">
        <f t="shared" si="65"/>
        <v>1877.8000000000002</v>
      </c>
      <c r="AG176" s="6"/>
      <c r="AH176" s="6"/>
      <c r="AI176" s="6"/>
      <c r="AJ176" s="6"/>
      <c r="AK176" s="6"/>
      <c r="AL176" s="6"/>
      <c r="AM176" s="208" t="s">
        <v>577</v>
      </c>
      <c r="AN176" s="252">
        <f t="shared" si="55"/>
        <v>99.999999999999986</v>
      </c>
    </row>
    <row r="177" spans="1:40" ht="33.75" customHeight="1">
      <c r="A177" s="204" t="s">
        <v>488</v>
      </c>
      <c r="B177" s="25" t="s">
        <v>29</v>
      </c>
      <c r="C177" s="8" t="s">
        <v>45</v>
      </c>
      <c r="D177" s="8" t="s">
        <v>376</v>
      </c>
      <c r="E177" s="8" t="s">
        <v>18</v>
      </c>
      <c r="F177" s="208"/>
      <c r="G177" s="138"/>
      <c r="H177" s="6"/>
      <c r="I177" s="6"/>
      <c r="J177" s="6"/>
      <c r="K177" s="252"/>
      <c r="L177" s="6"/>
      <c r="M177" s="6">
        <v>222</v>
      </c>
      <c r="N177" s="6">
        <f t="shared" si="41"/>
        <v>222</v>
      </c>
      <c r="O177" s="6">
        <v>9.6999999999999993</v>
      </c>
      <c r="P177" s="6"/>
      <c r="Q177" s="6">
        <f t="shared" si="37"/>
        <v>231.7</v>
      </c>
      <c r="R177" s="6"/>
      <c r="S177" s="6"/>
      <c r="T177" s="252">
        <f t="shared" si="56"/>
        <v>231.7</v>
      </c>
      <c r="U177" s="6"/>
      <c r="V177" s="6"/>
      <c r="W177" s="6">
        <f t="shared" si="42"/>
        <v>231.7</v>
      </c>
      <c r="X177" s="6"/>
      <c r="Y177" s="6"/>
      <c r="Z177" s="6">
        <f t="shared" si="43"/>
        <v>231.7</v>
      </c>
      <c r="AA177" s="6"/>
      <c r="AB177" s="6"/>
      <c r="AC177" s="6">
        <f t="shared" si="44"/>
        <v>231.7</v>
      </c>
      <c r="AD177" s="6"/>
      <c r="AE177" s="6">
        <v>-23.1</v>
      </c>
      <c r="AF177" s="6">
        <f t="shared" si="65"/>
        <v>208.6</v>
      </c>
      <c r="AG177" s="6"/>
      <c r="AH177" s="6"/>
      <c r="AI177" s="6"/>
      <c r="AJ177" s="6"/>
      <c r="AK177" s="6"/>
      <c r="AL177" s="6"/>
      <c r="AM177" s="208" t="s">
        <v>578</v>
      </c>
      <c r="AN177" s="252">
        <f t="shared" si="55"/>
        <v>100</v>
      </c>
    </row>
    <row r="178" spans="1:40" ht="33.75" hidden="1" customHeight="1">
      <c r="A178" s="43"/>
      <c r="B178" s="25"/>
      <c r="C178" s="8"/>
      <c r="D178" s="8"/>
      <c r="E178" s="8"/>
      <c r="F178" s="208"/>
      <c r="G178" s="138"/>
      <c r="H178" s="6"/>
      <c r="I178" s="6"/>
      <c r="J178" s="6"/>
      <c r="K178" s="252"/>
      <c r="L178" s="6"/>
      <c r="M178" s="6"/>
      <c r="N178" s="6"/>
      <c r="O178" s="6"/>
      <c r="P178" s="6"/>
      <c r="Q178" s="6">
        <f t="shared" si="37"/>
        <v>0</v>
      </c>
      <c r="R178" s="6"/>
      <c r="S178" s="6"/>
      <c r="T178" s="252">
        <f t="shared" si="56"/>
        <v>0</v>
      </c>
      <c r="U178" s="6"/>
      <c r="V178" s="6"/>
      <c r="W178" s="6">
        <f t="shared" si="42"/>
        <v>0</v>
      </c>
      <c r="X178" s="6"/>
      <c r="Y178" s="6"/>
      <c r="Z178" s="6">
        <f t="shared" si="43"/>
        <v>0</v>
      </c>
      <c r="AA178" s="6"/>
      <c r="AB178" s="6"/>
      <c r="AC178" s="6">
        <f t="shared" si="44"/>
        <v>0</v>
      </c>
      <c r="AD178" s="6"/>
      <c r="AE178" s="6"/>
      <c r="AF178" s="6">
        <f t="shared" si="65"/>
        <v>0</v>
      </c>
      <c r="AG178" s="6"/>
      <c r="AH178" s="6"/>
      <c r="AI178" s="6"/>
      <c r="AJ178" s="6"/>
      <c r="AK178" s="6"/>
      <c r="AL178" s="6"/>
      <c r="AM178" s="208"/>
      <c r="AN178" s="252" t="e">
        <f t="shared" si="55"/>
        <v>#DIV/0!</v>
      </c>
    </row>
    <row r="179" spans="1:40" ht="33.75" hidden="1" customHeight="1">
      <c r="A179" s="210" t="s">
        <v>538</v>
      </c>
      <c r="B179" s="25" t="s">
        <v>29</v>
      </c>
      <c r="C179" s="8" t="s">
        <v>45</v>
      </c>
      <c r="D179" s="8" t="s">
        <v>158</v>
      </c>
      <c r="E179" s="8" t="s">
        <v>18</v>
      </c>
      <c r="F179" s="208"/>
      <c r="G179" s="138"/>
      <c r="H179" s="6"/>
      <c r="I179" s="6"/>
      <c r="J179" s="6"/>
      <c r="K179" s="252"/>
      <c r="L179" s="6"/>
      <c r="M179" s="6"/>
      <c r="N179" s="6"/>
      <c r="O179" s="6"/>
      <c r="P179" s="6"/>
      <c r="Q179" s="6"/>
      <c r="R179" s="6"/>
      <c r="S179" s="6"/>
      <c r="T179" s="252">
        <f t="shared" si="56"/>
        <v>0</v>
      </c>
      <c r="U179" s="6"/>
      <c r="V179" s="6">
        <f>400+367.5</f>
        <v>767.5</v>
      </c>
      <c r="W179" s="6">
        <f t="shared" si="42"/>
        <v>767.5</v>
      </c>
      <c r="X179" s="6"/>
      <c r="Y179" s="6"/>
      <c r="Z179" s="6">
        <f t="shared" si="43"/>
        <v>767.5</v>
      </c>
      <c r="AA179" s="6"/>
      <c r="AB179" s="6"/>
      <c r="AC179" s="6">
        <f t="shared" si="44"/>
        <v>767.5</v>
      </c>
      <c r="AD179" s="6"/>
      <c r="AE179" s="6">
        <v>-767.5</v>
      </c>
      <c r="AF179" s="6">
        <f t="shared" si="65"/>
        <v>0</v>
      </c>
      <c r="AG179" s="6"/>
      <c r="AH179" s="6"/>
      <c r="AI179" s="6"/>
      <c r="AJ179" s="6"/>
      <c r="AK179" s="6"/>
      <c r="AL179" s="6"/>
      <c r="AM179" s="208"/>
      <c r="AN179" s="252"/>
    </row>
    <row r="180" spans="1:40" ht="33.75" customHeight="1">
      <c r="A180" s="1" t="s">
        <v>542</v>
      </c>
      <c r="B180" s="25" t="s">
        <v>29</v>
      </c>
      <c r="C180" s="8" t="s">
        <v>45</v>
      </c>
      <c r="D180" s="8" t="s">
        <v>158</v>
      </c>
      <c r="E180" s="8" t="s">
        <v>9</v>
      </c>
      <c r="F180" s="208"/>
      <c r="G180" s="138"/>
      <c r="H180" s="6"/>
      <c r="I180" s="6"/>
      <c r="J180" s="6"/>
      <c r="K180" s="252"/>
      <c r="L180" s="6"/>
      <c r="M180" s="6"/>
      <c r="N180" s="6"/>
      <c r="O180" s="6"/>
      <c r="P180" s="6"/>
      <c r="Q180" s="6">
        <f t="shared" si="37"/>
        <v>0</v>
      </c>
      <c r="R180" s="6"/>
      <c r="S180" s="6"/>
      <c r="T180" s="252">
        <f t="shared" si="56"/>
        <v>0</v>
      </c>
      <c r="U180" s="6"/>
      <c r="V180" s="6">
        <v>90.9</v>
      </c>
      <c r="W180" s="6">
        <f t="shared" si="42"/>
        <v>90.9</v>
      </c>
      <c r="X180" s="6"/>
      <c r="Y180" s="6"/>
      <c r="Z180" s="6">
        <f t="shared" si="43"/>
        <v>90.9</v>
      </c>
      <c r="AA180" s="6"/>
      <c r="AB180" s="6"/>
      <c r="AC180" s="6">
        <f t="shared" si="44"/>
        <v>90.9</v>
      </c>
      <c r="AD180" s="6"/>
      <c r="AE180" s="6">
        <v>-53.3</v>
      </c>
      <c r="AF180" s="6">
        <f t="shared" si="65"/>
        <v>37.600000000000009</v>
      </c>
      <c r="AG180" s="6"/>
      <c r="AH180" s="6"/>
      <c r="AI180" s="6"/>
      <c r="AJ180" s="6"/>
      <c r="AK180" s="6"/>
      <c r="AL180" s="6"/>
      <c r="AM180" s="208" t="s">
        <v>579</v>
      </c>
      <c r="AN180" s="252">
        <f t="shared" si="55"/>
        <v>99.999999999999972</v>
      </c>
    </row>
    <row r="181" spans="1:40" ht="33.75" customHeight="1">
      <c r="A181" s="61" t="s">
        <v>298</v>
      </c>
      <c r="B181" s="131" t="s">
        <v>29</v>
      </c>
      <c r="C181" s="62" t="s">
        <v>104</v>
      </c>
      <c r="D181" s="62"/>
      <c r="E181" s="62"/>
      <c r="F181" s="154">
        <f>F182</f>
        <v>0</v>
      </c>
      <c r="G181" s="162"/>
      <c r="H181" s="26">
        <f t="shared" si="58"/>
        <v>0</v>
      </c>
      <c r="I181" s="28">
        <f>I182</f>
        <v>4830</v>
      </c>
      <c r="J181" s="28">
        <f>J182</f>
        <v>1478.2</v>
      </c>
      <c r="K181" s="252">
        <f t="shared" si="63"/>
        <v>6308.2</v>
      </c>
      <c r="L181" s="26"/>
      <c r="M181" s="26"/>
      <c r="N181" s="26">
        <f t="shared" si="41"/>
        <v>6308.2</v>
      </c>
      <c r="O181" s="26"/>
      <c r="P181" s="26"/>
      <c r="Q181" s="26">
        <f t="shared" si="37"/>
        <v>6308.2</v>
      </c>
      <c r="R181" s="26"/>
      <c r="S181" s="26"/>
      <c r="T181" s="252">
        <f t="shared" si="56"/>
        <v>6308.2</v>
      </c>
      <c r="U181" s="26"/>
      <c r="V181" s="26"/>
      <c r="W181" s="26">
        <f t="shared" si="42"/>
        <v>6308.2</v>
      </c>
      <c r="X181" s="26"/>
      <c r="Y181" s="26"/>
      <c r="Z181" s="26">
        <f t="shared" si="43"/>
        <v>6308.2</v>
      </c>
      <c r="AA181" s="26"/>
      <c r="AB181" s="26"/>
      <c r="AC181" s="26">
        <f t="shared" si="44"/>
        <v>6308.2</v>
      </c>
      <c r="AD181" s="26"/>
      <c r="AE181" s="26"/>
      <c r="AF181" s="26">
        <f>AF182</f>
        <v>6308.2</v>
      </c>
      <c r="AG181" s="26"/>
      <c r="AH181" s="26"/>
      <c r="AI181" s="26"/>
      <c r="AJ181" s="26"/>
      <c r="AK181" s="26"/>
      <c r="AL181" s="26"/>
      <c r="AM181" s="154">
        <f t="shared" ref="AM181" si="66">AM182</f>
        <v>6308.2</v>
      </c>
      <c r="AN181" s="252">
        <f t="shared" si="55"/>
        <v>100</v>
      </c>
    </row>
    <row r="182" spans="1:40" ht="45" customHeight="1">
      <c r="A182" s="223" t="s">
        <v>368</v>
      </c>
      <c r="B182" s="27" t="s">
        <v>29</v>
      </c>
      <c r="C182" s="8" t="s">
        <v>104</v>
      </c>
      <c r="D182" s="8" t="s">
        <v>453</v>
      </c>
      <c r="E182" s="8"/>
      <c r="F182" s="6">
        <f>F185</f>
        <v>0</v>
      </c>
      <c r="G182" s="138"/>
      <c r="H182" s="6">
        <f t="shared" si="58"/>
        <v>0</v>
      </c>
      <c r="I182" s="6">
        <f>I183+I185</f>
        <v>4830</v>
      </c>
      <c r="J182" s="6">
        <f>J183+J185+J184</f>
        <v>1478.2</v>
      </c>
      <c r="K182" s="252">
        <f t="shared" si="63"/>
        <v>6308.2</v>
      </c>
      <c r="L182" s="6"/>
      <c r="M182" s="6"/>
      <c r="N182" s="6">
        <f t="shared" si="41"/>
        <v>6308.2</v>
      </c>
      <c r="O182" s="6"/>
      <c r="P182" s="6"/>
      <c r="Q182" s="6">
        <f t="shared" si="37"/>
        <v>6308.2</v>
      </c>
      <c r="R182" s="6"/>
      <c r="S182" s="6"/>
      <c r="T182" s="252">
        <f t="shared" si="56"/>
        <v>6308.2</v>
      </c>
      <c r="U182" s="6"/>
      <c r="V182" s="6"/>
      <c r="W182" s="6">
        <f t="shared" si="42"/>
        <v>6308.2</v>
      </c>
      <c r="X182" s="6"/>
      <c r="Y182" s="6"/>
      <c r="Z182" s="6">
        <f t="shared" si="43"/>
        <v>6308.2</v>
      </c>
      <c r="AA182" s="6"/>
      <c r="AB182" s="6"/>
      <c r="AC182" s="6">
        <f t="shared" si="44"/>
        <v>6308.2</v>
      </c>
      <c r="AD182" s="6"/>
      <c r="AE182" s="6"/>
      <c r="AF182" s="6">
        <f>AF183+AF184+AF185</f>
        <v>6308.2</v>
      </c>
      <c r="AG182" s="6"/>
      <c r="AH182" s="6"/>
      <c r="AI182" s="6">
        <f t="shared" si="38"/>
        <v>6308.2</v>
      </c>
      <c r="AJ182" s="6"/>
      <c r="AK182" s="6"/>
      <c r="AL182" s="6">
        <f t="shared" si="39"/>
        <v>6308.2</v>
      </c>
      <c r="AM182" s="6">
        <f>AM185+AM183+AM184</f>
        <v>6308.2</v>
      </c>
      <c r="AN182" s="252">
        <f t="shared" si="55"/>
        <v>100</v>
      </c>
    </row>
    <row r="183" spans="1:40" ht="45" customHeight="1">
      <c r="A183" s="277" t="s">
        <v>451</v>
      </c>
      <c r="B183" s="27" t="s">
        <v>29</v>
      </c>
      <c r="C183" s="8" t="s">
        <v>104</v>
      </c>
      <c r="D183" s="8" t="s">
        <v>453</v>
      </c>
      <c r="E183" s="8" t="s">
        <v>25</v>
      </c>
      <c r="F183" s="6"/>
      <c r="G183" s="138"/>
      <c r="H183" s="6"/>
      <c r="I183" s="6">
        <v>4830</v>
      </c>
      <c r="J183" s="6"/>
      <c r="K183" s="252">
        <f t="shared" si="63"/>
        <v>4830</v>
      </c>
      <c r="L183" s="6"/>
      <c r="M183" s="6"/>
      <c r="N183" s="6">
        <f t="shared" si="41"/>
        <v>4830</v>
      </c>
      <c r="O183" s="6"/>
      <c r="P183" s="6"/>
      <c r="Q183" s="6">
        <f t="shared" si="37"/>
        <v>4830</v>
      </c>
      <c r="R183" s="6"/>
      <c r="S183" s="6"/>
      <c r="T183" s="252">
        <f t="shared" si="56"/>
        <v>4830</v>
      </c>
      <c r="U183" s="6"/>
      <c r="V183" s="6"/>
      <c r="W183" s="6">
        <f t="shared" si="42"/>
        <v>4830</v>
      </c>
      <c r="X183" s="6"/>
      <c r="Y183" s="6"/>
      <c r="Z183" s="6">
        <f t="shared" si="43"/>
        <v>4830</v>
      </c>
      <c r="AA183" s="6"/>
      <c r="AB183" s="6"/>
      <c r="AC183" s="6">
        <f t="shared" si="44"/>
        <v>4830</v>
      </c>
      <c r="AD183" s="6"/>
      <c r="AE183" s="6"/>
      <c r="AF183" s="6">
        <f t="shared" si="65"/>
        <v>4830</v>
      </c>
      <c r="AG183" s="6"/>
      <c r="AH183" s="6"/>
      <c r="AI183" s="6"/>
      <c r="AJ183" s="6"/>
      <c r="AK183" s="6"/>
      <c r="AL183" s="6"/>
      <c r="AM183" s="6">
        <v>4830</v>
      </c>
      <c r="AN183" s="252">
        <f t="shared" si="55"/>
        <v>100</v>
      </c>
    </row>
    <row r="184" spans="1:40" ht="45" customHeight="1">
      <c r="A184" s="7" t="s">
        <v>452</v>
      </c>
      <c r="B184" s="27" t="s">
        <v>29</v>
      </c>
      <c r="C184" s="8" t="s">
        <v>104</v>
      </c>
      <c r="D184" s="8" t="s">
        <v>453</v>
      </c>
      <c r="E184" s="8" t="s">
        <v>25</v>
      </c>
      <c r="F184" s="6"/>
      <c r="G184" s="138"/>
      <c r="H184" s="6"/>
      <c r="I184" s="6"/>
      <c r="J184" s="6">
        <v>1330.3</v>
      </c>
      <c r="K184" s="252">
        <f t="shared" si="63"/>
        <v>1330.3</v>
      </c>
      <c r="L184" s="6"/>
      <c r="M184" s="6"/>
      <c r="N184" s="6">
        <f t="shared" si="41"/>
        <v>1330.3</v>
      </c>
      <c r="O184" s="6"/>
      <c r="P184" s="6"/>
      <c r="Q184" s="6">
        <f t="shared" si="37"/>
        <v>1330.3</v>
      </c>
      <c r="R184" s="6"/>
      <c r="S184" s="6"/>
      <c r="T184" s="252">
        <f t="shared" si="56"/>
        <v>1330.3</v>
      </c>
      <c r="U184" s="6"/>
      <c r="V184" s="6"/>
      <c r="W184" s="6">
        <f t="shared" si="42"/>
        <v>1330.3</v>
      </c>
      <c r="X184" s="6"/>
      <c r="Y184" s="6"/>
      <c r="Z184" s="6">
        <f t="shared" si="43"/>
        <v>1330.3</v>
      </c>
      <c r="AA184" s="6"/>
      <c r="AB184" s="6"/>
      <c r="AC184" s="6">
        <f t="shared" si="44"/>
        <v>1330.3</v>
      </c>
      <c r="AD184" s="6"/>
      <c r="AE184" s="6"/>
      <c r="AF184" s="6">
        <f t="shared" si="65"/>
        <v>1330.3</v>
      </c>
      <c r="AG184" s="6"/>
      <c r="AH184" s="6"/>
      <c r="AI184" s="6"/>
      <c r="AJ184" s="6"/>
      <c r="AK184" s="6"/>
      <c r="AL184" s="6"/>
      <c r="AM184" s="6">
        <v>1330.3</v>
      </c>
      <c r="AN184" s="252">
        <f t="shared" si="55"/>
        <v>100</v>
      </c>
    </row>
    <row r="185" spans="1:40" ht="33.75" customHeight="1">
      <c r="A185" s="7" t="s">
        <v>467</v>
      </c>
      <c r="B185" s="27" t="s">
        <v>29</v>
      </c>
      <c r="C185" s="8" t="s">
        <v>104</v>
      </c>
      <c r="D185" s="8" t="s">
        <v>453</v>
      </c>
      <c r="E185" s="8" t="s">
        <v>25</v>
      </c>
      <c r="F185" s="6"/>
      <c r="G185" s="138"/>
      <c r="H185" s="6">
        <f t="shared" si="58"/>
        <v>0</v>
      </c>
      <c r="I185" s="6"/>
      <c r="J185" s="6">
        <v>147.9</v>
      </c>
      <c r="K185" s="252">
        <f t="shared" si="63"/>
        <v>147.9</v>
      </c>
      <c r="L185" s="6"/>
      <c r="M185" s="6"/>
      <c r="N185" s="6">
        <f t="shared" si="41"/>
        <v>147.9</v>
      </c>
      <c r="O185" s="6"/>
      <c r="P185" s="6"/>
      <c r="Q185" s="6">
        <f t="shared" si="37"/>
        <v>147.9</v>
      </c>
      <c r="R185" s="6"/>
      <c r="S185" s="6"/>
      <c r="T185" s="252">
        <f t="shared" si="56"/>
        <v>147.9</v>
      </c>
      <c r="U185" s="6"/>
      <c r="V185" s="6"/>
      <c r="W185" s="6">
        <f t="shared" si="42"/>
        <v>147.9</v>
      </c>
      <c r="X185" s="6"/>
      <c r="Y185" s="6"/>
      <c r="Z185" s="6">
        <f t="shared" si="43"/>
        <v>147.9</v>
      </c>
      <c r="AA185" s="6"/>
      <c r="AB185" s="6"/>
      <c r="AC185" s="6">
        <f t="shared" si="44"/>
        <v>147.9</v>
      </c>
      <c r="AD185" s="6"/>
      <c r="AE185" s="6"/>
      <c r="AF185" s="6">
        <f t="shared" si="65"/>
        <v>147.9</v>
      </c>
      <c r="AG185" s="6"/>
      <c r="AH185" s="6"/>
      <c r="AI185" s="6">
        <f t="shared" si="38"/>
        <v>147.9</v>
      </c>
      <c r="AJ185" s="6"/>
      <c r="AK185" s="6"/>
      <c r="AL185" s="6">
        <f t="shared" si="39"/>
        <v>147.9</v>
      </c>
      <c r="AM185" s="6">
        <v>147.9</v>
      </c>
      <c r="AN185" s="252">
        <f t="shared" si="55"/>
        <v>100</v>
      </c>
    </row>
    <row r="186" spans="1:40" s="55" customFormat="1" ht="33.75" customHeight="1">
      <c r="A186" s="61" t="s">
        <v>50</v>
      </c>
      <c r="B186" s="70">
        <v>902</v>
      </c>
      <c r="C186" s="58" t="s">
        <v>51</v>
      </c>
      <c r="D186" s="58"/>
      <c r="E186" s="58"/>
      <c r="F186" s="155">
        <f>F187+F189</f>
        <v>5018</v>
      </c>
      <c r="G186" s="163">
        <f>G187+G189</f>
        <v>0</v>
      </c>
      <c r="H186" s="28">
        <f t="shared" si="58"/>
        <v>5018</v>
      </c>
      <c r="I186" s="28">
        <f>I187+I189</f>
        <v>0</v>
      </c>
      <c r="J186" s="28">
        <f>J189+J198</f>
        <v>351</v>
      </c>
      <c r="K186" s="252">
        <f t="shared" si="63"/>
        <v>5369</v>
      </c>
      <c r="L186" s="28">
        <f>L187+L189</f>
        <v>0</v>
      </c>
      <c r="M186" s="28">
        <f>M187+M189</f>
        <v>0</v>
      </c>
      <c r="N186" s="28">
        <f t="shared" si="41"/>
        <v>5369</v>
      </c>
      <c r="O186" s="28">
        <f>O187+O189</f>
        <v>0</v>
      </c>
      <c r="P186" s="28">
        <f>P187+P189</f>
        <v>0</v>
      </c>
      <c r="Q186" s="28">
        <f t="shared" si="37"/>
        <v>5369</v>
      </c>
      <c r="R186" s="28">
        <f>R187+R189+R194</f>
        <v>765</v>
      </c>
      <c r="S186" s="28">
        <f>S187+S189+S194</f>
        <v>579.79999999999995</v>
      </c>
      <c r="T186" s="252">
        <f t="shared" si="56"/>
        <v>6713.8</v>
      </c>
      <c r="U186" s="28">
        <f>U187+U189</f>
        <v>0</v>
      </c>
      <c r="V186" s="28">
        <f>V187+V189+V194</f>
        <v>385.7</v>
      </c>
      <c r="W186" s="28">
        <f t="shared" si="42"/>
        <v>7099.5</v>
      </c>
      <c r="X186" s="28">
        <f>X187+X189</f>
        <v>0</v>
      </c>
      <c r="Y186" s="28">
        <f>Y187+Y189+Y198</f>
        <v>649</v>
      </c>
      <c r="Z186" s="28">
        <f t="shared" si="43"/>
        <v>7748.5</v>
      </c>
      <c r="AA186" s="28">
        <f>AA187+AA189</f>
        <v>0</v>
      </c>
      <c r="AB186" s="28"/>
      <c r="AC186" s="28">
        <f t="shared" si="44"/>
        <v>7748.5</v>
      </c>
      <c r="AD186" s="28">
        <f>AD187+AD189</f>
        <v>0</v>
      </c>
      <c r="AE186" s="28">
        <f>AE187+AE189</f>
        <v>-266.39999999999998</v>
      </c>
      <c r="AF186" s="155">
        <f>AF187+AF189+AF194+AF198</f>
        <v>7482.0999999999995</v>
      </c>
      <c r="AG186" s="28" t="e">
        <f>AG187+AG189+#REF!</f>
        <v>#REF!</v>
      </c>
      <c r="AH186" s="28" t="e">
        <f>AH187+AH189+#REF!</f>
        <v>#REF!</v>
      </c>
      <c r="AI186" s="28" t="e">
        <f t="shared" si="38"/>
        <v>#REF!</v>
      </c>
      <c r="AJ186" s="28" t="e">
        <f>AJ187+AJ189+#REF!</f>
        <v>#REF!</v>
      </c>
      <c r="AK186" s="28" t="e">
        <f>AK187+AK189+#REF!</f>
        <v>#REF!</v>
      </c>
      <c r="AL186" s="28" t="e">
        <f t="shared" si="39"/>
        <v>#REF!</v>
      </c>
      <c r="AM186" s="155">
        <f>AM187+AM189+AM194+AM198</f>
        <v>7042.8</v>
      </c>
      <c r="AN186" s="252">
        <f t="shared" si="55"/>
        <v>94.128653720212256</v>
      </c>
    </row>
    <row r="187" spans="1:40" ht="33.75" hidden="1" customHeight="1">
      <c r="A187" s="73" t="s">
        <v>52</v>
      </c>
      <c r="B187" s="27">
        <v>902</v>
      </c>
      <c r="C187" s="8" t="s">
        <v>51</v>
      </c>
      <c r="D187" s="8" t="s">
        <v>217</v>
      </c>
      <c r="E187" s="8"/>
      <c r="F187" s="156">
        <f>F188</f>
        <v>0</v>
      </c>
      <c r="G187" s="161">
        <f>G188</f>
        <v>0</v>
      </c>
      <c r="H187" s="6">
        <f t="shared" si="58"/>
        <v>0</v>
      </c>
      <c r="I187" s="6">
        <f>I188</f>
        <v>0</v>
      </c>
      <c r="J187" s="6"/>
      <c r="K187" s="252">
        <f t="shared" si="63"/>
        <v>0</v>
      </c>
      <c r="L187" s="6">
        <f>L188</f>
        <v>0</v>
      </c>
      <c r="M187" s="6">
        <f>M188</f>
        <v>0</v>
      </c>
      <c r="N187" s="6">
        <f t="shared" si="41"/>
        <v>0</v>
      </c>
      <c r="O187" s="6">
        <f>O188</f>
        <v>0</v>
      </c>
      <c r="P187" s="6">
        <f>P188</f>
        <v>0</v>
      </c>
      <c r="Q187" s="6">
        <f t="shared" ref="Q187:Q238" si="67">N187+O187+P187</f>
        <v>0</v>
      </c>
      <c r="R187" s="6">
        <f>R188</f>
        <v>0</v>
      </c>
      <c r="S187" s="6">
        <f>S188</f>
        <v>0</v>
      </c>
      <c r="T187" s="252">
        <f t="shared" si="56"/>
        <v>0</v>
      </c>
      <c r="U187" s="6">
        <f>U188</f>
        <v>0</v>
      </c>
      <c r="V187" s="6">
        <f>V188</f>
        <v>0</v>
      </c>
      <c r="W187" s="6">
        <f t="shared" si="42"/>
        <v>0</v>
      </c>
      <c r="X187" s="6">
        <f>X188</f>
        <v>0</v>
      </c>
      <c r="Y187" s="6">
        <f>Y188</f>
        <v>0</v>
      </c>
      <c r="Z187" s="6">
        <f t="shared" si="43"/>
        <v>0</v>
      </c>
      <c r="AA187" s="6">
        <f>AA188</f>
        <v>0</v>
      </c>
      <c r="AB187" s="6">
        <f>AB188</f>
        <v>0</v>
      </c>
      <c r="AC187" s="6">
        <f t="shared" si="44"/>
        <v>0</v>
      </c>
      <c r="AD187" s="6">
        <f>AD188</f>
        <v>0</v>
      </c>
      <c r="AE187" s="6">
        <f>AE188</f>
        <v>0</v>
      </c>
      <c r="AF187" s="6">
        <f t="shared" si="65"/>
        <v>0</v>
      </c>
      <c r="AG187" s="6">
        <f>AG188</f>
        <v>0</v>
      </c>
      <c r="AH187" s="6">
        <f>AH188</f>
        <v>0</v>
      </c>
      <c r="AI187" s="6">
        <f t="shared" si="38"/>
        <v>0</v>
      </c>
      <c r="AJ187" s="6">
        <f>AJ188</f>
        <v>0</v>
      </c>
      <c r="AK187" s="6">
        <f>AK188</f>
        <v>0</v>
      </c>
      <c r="AL187" s="6">
        <f t="shared" si="39"/>
        <v>0</v>
      </c>
      <c r="AM187" s="156">
        <f>AM188</f>
        <v>0</v>
      </c>
      <c r="AN187" s="252" t="e">
        <f t="shared" si="55"/>
        <v>#DIV/0!</v>
      </c>
    </row>
    <row r="188" spans="1:40" ht="33.75" hidden="1" customHeight="1">
      <c r="A188" s="7" t="s">
        <v>8</v>
      </c>
      <c r="B188" s="27">
        <v>902</v>
      </c>
      <c r="C188" s="8" t="s">
        <v>51</v>
      </c>
      <c r="D188" s="8" t="s">
        <v>217</v>
      </c>
      <c r="E188" s="8" t="s">
        <v>9</v>
      </c>
      <c r="F188" s="156"/>
      <c r="G188" s="161"/>
      <c r="H188" s="6">
        <f t="shared" si="58"/>
        <v>0</v>
      </c>
      <c r="I188" s="6"/>
      <c r="J188" s="6"/>
      <c r="K188" s="252">
        <f t="shared" si="63"/>
        <v>0</v>
      </c>
      <c r="L188" s="6"/>
      <c r="M188" s="6"/>
      <c r="N188" s="6">
        <f t="shared" si="41"/>
        <v>0</v>
      </c>
      <c r="O188" s="6"/>
      <c r="P188" s="6"/>
      <c r="Q188" s="6">
        <f t="shared" si="67"/>
        <v>0</v>
      </c>
      <c r="R188" s="6"/>
      <c r="S188" s="6"/>
      <c r="T188" s="252">
        <f t="shared" si="56"/>
        <v>0</v>
      </c>
      <c r="U188" s="6"/>
      <c r="V188" s="6"/>
      <c r="W188" s="6">
        <f t="shared" si="42"/>
        <v>0</v>
      </c>
      <c r="X188" s="6"/>
      <c r="Y188" s="6"/>
      <c r="Z188" s="6">
        <f t="shared" si="43"/>
        <v>0</v>
      </c>
      <c r="AA188" s="6"/>
      <c r="AB188" s="6"/>
      <c r="AC188" s="6">
        <f t="shared" si="44"/>
        <v>0</v>
      </c>
      <c r="AD188" s="6"/>
      <c r="AE188" s="6"/>
      <c r="AF188" s="6">
        <f t="shared" si="65"/>
        <v>0</v>
      </c>
      <c r="AG188" s="6"/>
      <c r="AH188" s="6"/>
      <c r="AI188" s="6">
        <f t="shared" ref="AI188:AI224" si="68">AF188+AG188+AH188</f>
        <v>0</v>
      </c>
      <c r="AJ188" s="6"/>
      <c r="AK188" s="6"/>
      <c r="AL188" s="6">
        <f t="shared" ref="AL188:AL224" si="69">AI188+AJ188+AK188</f>
        <v>0</v>
      </c>
      <c r="AM188" s="156"/>
      <c r="AN188" s="252" t="e">
        <f t="shared" si="55"/>
        <v>#DIV/0!</v>
      </c>
    </row>
    <row r="189" spans="1:40" ht="33.75" customHeight="1">
      <c r="A189" s="1" t="s">
        <v>121</v>
      </c>
      <c r="B189" s="27">
        <v>902</v>
      </c>
      <c r="C189" s="8" t="s">
        <v>51</v>
      </c>
      <c r="D189" s="8" t="s">
        <v>154</v>
      </c>
      <c r="E189" s="8"/>
      <c r="F189" s="156">
        <f>F190+F191+F193</f>
        <v>5018</v>
      </c>
      <c r="G189" s="161">
        <f>G190+G191+G193</f>
        <v>0</v>
      </c>
      <c r="H189" s="6">
        <f t="shared" si="58"/>
        <v>5018</v>
      </c>
      <c r="I189" s="6">
        <f>I190+I191+I193</f>
        <v>0</v>
      </c>
      <c r="J189" s="6"/>
      <c r="K189" s="252">
        <f t="shared" si="63"/>
        <v>5018</v>
      </c>
      <c r="L189" s="6">
        <f>L190+L191+L193</f>
        <v>0</v>
      </c>
      <c r="M189" s="6">
        <f>M190+M191+M193</f>
        <v>0</v>
      </c>
      <c r="N189" s="6">
        <f t="shared" si="41"/>
        <v>5018</v>
      </c>
      <c r="O189" s="6">
        <f>O190+O191+O193</f>
        <v>0</v>
      </c>
      <c r="P189" s="6">
        <f>P190+P191+P193</f>
        <v>0</v>
      </c>
      <c r="Q189" s="6">
        <f t="shared" si="67"/>
        <v>5018</v>
      </c>
      <c r="R189" s="6">
        <f>R190+R191+R193</f>
        <v>0</v>
      </c>
      <c r="S189" s="6">
        <f>S190+S191+S193</f>
        <v>271.2</v>
      </c>
      <c r="T189" s="252">
        <f t="shared" si="56"/>
        <v>5289.2</v>
      </c>
      <c r="U189" s="6">
        <f>U190+U191+U193</f>
        <v>0</v>
      </c>
      <c r="V189" s="6">
        <f>V190+V191+V193</f>
        <v>49.5</v>
      </c>
      <c r="W189" s="6">
        <f t="shared" si="42"/>
        <v>5338.7</v>
      </c>
      <c r="X189" s="6">
        <f>X190+X191+X193</f>
        <v>0</v>
      </c>
      <c r="Y189" s="6">
        <f>Y190+Y191+Y193+Y194</f>
        <v>242</v>
      </c>
      <c r="Z189" s="6">
        <f t="shared" si="43"/>
        <v>5580.7</v>
      </c>
      <c r="AA189" s="6">
        <f>AA190+AA191+AA193</f>
        <v>0</v>
      </c>
      <c r="AB189" s="6">
        <f>AB190+AB191+AB193</f>
        <v>0</v>
      </c>
      <c r="AC189" s="6">
        <f t="shared" si="44"/>
        <v>5580.7</v>
      </c>
      <c r="AD189" s="6">
        <f>AD190+AD191+AD193</f>
        <v>0</v>
      </c>
      <c r="AE189" s="6">
        <f>AE190+AE191+AE193+AE192</f>
        <v>-266.39999999999998</v>
      </c>
      <c r="AF189" s="6">
        <f>AF190+AF191+AF193</f>
        <v>5072.2999999999993</v>
      </c>
      <c r="AG189" s="6">
        <f>AG190+AG191+AG193</f>
        <v>0</v>
      </c>
      <c r="AH189" s="6">
        <f>AH190+AH191+AH193</f>
        <v>0</v>
      </c>
      <c r="AI189" s="6">
        <f t="shared" si="68"/>
        <v>5072.2999999999993</v>
      </c>
      <c r="AJ189" s="6">
        <f>AJ190+AJ191+AJ193</f>
        <v>0</v>
      </c>
      <c r="AK189" s="6">
        <f>AK190+AK191+AK193</f>
        <v>0</v>
      </c>
      <c r="AL189" s="6">
        <f t="shared" si="69"/>
        <v>5072.2999999999993</v>
      </c>
      <c r="AM189" s="6">
        <f>AM190+AM191+AM193</f>
        <v>4807.6000000000004</v>
      </c>
      <c r="AN189" s="252">
        <f t="shared" si="55"/>
        <v>94.781460087139976</v>
      </c>
    </row>
    <row r="190" spans="1:40" ht="60.75" customHeight="1">
      <c r="A190" s="7" t="s">
        <v>123</v>
      </c>
      <c r="B190" s="39">
        <v>902</v>
      </c>
      <c r="C190" s="8" t="s">
        <v>51</v>
      </c>
      <c r="D190" s="8" t="s">
        <v>154</v>
      </c>
      <c r="E190" s="8" t="s">
        <v>7</v>
      </c>
      <c r="F190" s="8" t="s">
        <v>443</v>
      </c>
      <c r="G190" s="138"/>
      <c r="H190" s="6">
        <f>F190+G190</f>
        <v>3149.2</v>
      </c>
      <c r="I190" s="6"/>
      <c r="J190" s="6"/>
      <c r="K190" s="252">
        <f t="shared" si="63"/>
        <v>3149.2</v>
      </c>
      <c r="L190" s="6"/>
      <c r="M190" s="6"/>
      <c r="N190" s="6">
        <f t="shared" si="41"/>
        <v>3149.2</v>
      </c>
      <c r="O190" s="6"/>
      <c r="P190" s="6"/>
      <c r="Q190" s="6">
        <f t="shared" si="67"/>
        <v>3149.2</v>
      </c>
      <c r="R190" s="6"/>
      <c r="S190" s="6">
        <f>192.9+58.3</f>
        <v>251.2</v>
      </c>
      <c r="T190" s="252">
        <f t="shared" si="56"/>
        <v>3400.3999999999996</v>
      </c>
      <c r="U190" s="6"/>
      <c r="V190" s="6"/>
      <c r="W190" s="6">
        <f t="shared" si="42"/>
        <v>3400.3999999999996</v>
      </c>
      <c r="X190" s="6"/>
      <c r="Y190" s="6">
        <v>-3</v>
      </c>
      <c r="Z190" s="6">
        <f t="shared" si="43"/>
        <v>3397.3999999999996</v>
      </c>
      <c r="AA190" s="6"/>
      <c r="AB190" s="6"/>
      <c r="AC190" s="6">
        <f t="shared" si="44"/>
        <v>3397.3999999999996</v>
      </c>
      <c r="AD190" s="6"/>
      <c r="AE190" s="6">
        <f>3-195-6</f>
        <v>-198</v>
      </c>
      <c r="AF190" s="6">
        <f t="shared" si="65"/>
        <v>3199.3999999999996</v>
      </c>
      <c r="AG190" s="6"/>
      <c r="AH190" s="6"/>
      <c r="AI190" s="6">
        <f t="shared" si="68"/>
        <v>3199.3999999999996</v>
      </c>
      <c r="AJ190" s="6"/>
      <c r="AK190" s="6"/>
      <c r="AL190" s="6">
        <f t="shared" si="69"/>
        <v>3199.3999999999996</v>
      </c>
      <c r="AM190" s="8" t="s">
        <v>580</v>
      </c>
      <c r="AN190" s="252">
        <f t="shared" si="55"/>
        <v>97.902731762205434</v>
      </c>
    </row>
    <row r="191" spans="1:40" ht="33.75" customHeight="1">
      <c r="A191" s="36" t="s">
        <v>8</v>
      </c>
      <c r="B191" s="78">
        <v>902</v>
      </c>
      <c r="C191" s="8" t="s">
        <v>51</v>
      </c>
      <c r="D191" s="8" t="s">
        <v>154</v>
      </c>
      <c r="E191" s="8" t="s">
        <v>9</v>
      </c>
      <c r="F191" s="8" t="s">
        <v>442</v>
      </c>
      <c r="G191" s="138"/>
      <c r="H191" s="6">
        <f t="shared" si="58"/>
        <v>1829.3</v>
      </c>
      <c r="I191" s="6"/>
      <c r="J191" s="6"/>
      <c r="K191" s="252">
        <f t="shared" si="63"/>
        <v>1829.3</v>
      </c>
      <c r="L191" s="6"/>
      <c r="M191" s="6"/>
      <c r="N191" s="6">
        <f t="shared" si="41"/>
        <v>1829.3</v>
      </c>
      <c r="O191" s="6"/>
      <c r="P191" s="6"/>
      <c r="Q191" s="6">
        <f t="shared" si="67"/>
        <v>1829.3</v>
      </c>
      <c r="R191" s="6"/>
      <c r="S191" s="6">
        <v>20</v>
      </c>
      <c r="T191" s="252">
        <f t="shared" si="56"/>
        <v>1849.3</v>
      </c>
      <c r="U191" s="6"/>
      <c r="V191" s="6">
        <f>47+15</f>
        <v>62</v>
      </c>
      <c r="W191" s="6">
        <f t="shared" si="42"/>
        <v>1911.3</v>
      </c>
      <c r="X191" s="6"/>
      <c r="Y191" s="6"/>
      <c r="Z191" s="6">
        <f t="shared" si="43"/>
        <v>1911.3</v>
      </c>
      <c r="AA191" s="6"/>
      <c r="AB191" s="6"/>
      <c r="AC191" s="6">
        <f t="shared" si="44"/>
        <v>1911.3</v>
      </c>
      <c r="AD191" s="6"/>
      <c r="AE191" s="6">
        <f>-69.3-0.1</f>
        <v>-69.399999999999991</v>
      </c>
      <c r="AF191" s="6">
        <f t="shared" si="65"/>
        <v>1841.8999999999999</v>
      </c>
      <c r="AG191" s="6"/>
      <c r="AH191" s="6"/>
      <c r="AI191" s="6">
        <f t="shared" si="68"/>
        <v>1841.8999999999999</v>
      </c>
      <c r="AJ191" s="6"/>
      <c r="AK191" s="6"/>
      <c r="AL191" s="6">
        <f t="shared" si="69"/>
        <v>1841.8999999999999</v>
      </c>
      <c r="AM191" s="6">
        <v>1644.3</v>
      </c>
      <c r="AN191" s="252">
        <f t="shared" si="55"/>
        <v>89.271947445572508</v>
      </c>
    </row>
    <row r="192" spans="1:40" ht="33.75" hidden="1" customHeight="1">
      <c r="A192" s="24"/>
      <c r="B192" s="78">
        <v>902</v>
      </c>
      <c r="C192" s="8" t="s">
        <v>51</v>
      </c>
      <c r="D192" s="8" t="s">
        <v>154</v>
      </c>
      <c r="E192" s="8" t="s">
        <v>47</v>
      </c>
      <c r="F192" s="8"/>
      <c r="G192" s="138"/>
      <c r="H192" s="6"/>
      <c r="I192" s="6"/>
      <c r="J192" s="6"/>
      <c r="K192" s="252"/>
      <c r="L192" s="6"/>
      <c r="M192" s="6"/>
      <c r="N192" s="6"/>
      <c r="O192" s="6"/>
      <c r="P192" s="6"/>
      <c r="Q192" s="6"/>
      <c r="R192" s="6"/>
      <c r="S192" s="6"/>
      <c r="T192" s="25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>
        <f t="shared" si="65"/>
        <v>0</v>
      </c>
      <c r="AG192" s="6"/>
      <c r="AH192" s="6"/>
      <c r="AI192" s="6"/>
      <c r="AJ192" s="6"/>
      <c r="AK192" s="6"/>
      <c r="AL192" s="6"/>
      <c r="AM192" s="6"/>
      <c r="AN192" s="252" t="e">
        <f t="shared" si="55"/>
        <v>#DIV/0!</v>
      </c>
    </row>
    <row r="193" spans="1:40" ht="21" customHeight="1">
      <c r="A193" s="1" t="s">
        <v>17</v>
      </c>
      <c r="B193" s="27" t="s">
        <v>29</v>
      </c>
      <c r="C193" s="8" t="s">
        <v>51</v>
      </c>
      <c r="D193" s="8" t="s">
        <v>154</v>
      </c>
      <c r="E193" s="8" t="s">
        <v>18</v>
      </c>
      <c r="F193" s="138">
        <f>4.5+35</f>
        <v>39.5</v>
      </c>
      <c r="G193" s="138"/>
      <c r="H193" s="6">
        <f t="shared" si="58"/>
        <v>39.5</v>
      </c>
      <c r="I193" s="6"/>
      <c r="J193" s="6"/>
      <c r="K193" s="252">
        <f t="shared" si="63"/>
        <v>39.5</v>
      </c>
      <c r="L193" s="6"/>
      <c r="M193" s="6"/>
      <c r="N193" s="6">
        <f t="shared" si="41"/>
        <v>39.5</v>
      </c>
      <c r="O193" s="6"/>
      <c r="P193" s="6"/>
      <c r="Q193" s="6">
        <f t="shared" si="67"/>
        <v>39.5</v>
      </c>
      <c r="R193" s="6"/>
      <c r="S193" s="6"/>
      <c r="T193" s="252">
        <f t="shared" si="56"/>
        <v>39.5</v>
      </c>
      <c r="U193" s="6"/>
      <c r="V193" s="6">
        <v>-12.5</v>
      </c>
      <c r="W193" s="6">
        <f t="shared" si="42"/>
        <v>27</v>
      </c>
      <c r="X193" s="6"/>
      <c r="Y193" s="6">
        <v>3</v>
      </c>
      <c r="Z193" s="6">
        <f t="shared" si="43"/>
        <v>30</v>
      </c>
      <c r="AA193" s="6"/>
      <c r="AB193" s="6"/>
      <c r="AC193" s="6">
        <f t="shared" si="44"/>
        <v>30</v>
      </c>
      <c r="AD193" s="6"/>
      <c r="AE193" s="6">
        <f>-5+6</f>
        <v>1</v>
      </c>
      <c r="AF193" s="6">
        <f t="shared" si="65"/>
        <v>31</v>
      </c>
      <c r="AG193" s="6"/>
      <c r="AH193" s="6"/>
      <c r="AI193" s="6">
        <f t="shared" si="68"/>
        <v>31</v>
      </c>
      <c r="AJ193" s="6"/>
      <c r="AK193" s="6"/>
      <c r="AL193" s="6">
        <f t="shared" si="69"/>
        <v>31</v>
      </c>
      <c r="AM193" s="138">
        <v>31</v>
      </c>
      <c r="AN193" s="252">
        <f t="shared" si="55"/>
        <v>100</v>
      </c>
    </row>
    <row r="194" spans="1:40" ht="21" customHeight="1">
      <c r="A194" s="21" t="s">
        <v>503</v>
      </c>
      <c r="B194" s="65" t="s">
        <v>29</v>
      </c>
      <c r="C194" s="8" t="s">
        <v>51</v>
      </c>
      <c r="D194" s="8" t="s">
        <v>511</v>
      </c>
      <c r="E194" s="8"/>
      <c r="F194" s="138"/>
      <c r="G194" s="138"/>
      <c r="H194" s="6"/>
      <c r="I194" s="6"/>
      <c r="J194" s="6"/>
      <c r="K194" s="252"/>
      <c r="L194" s="6"/>
      <c r="M194" s="6"/>
      <c r="N194" s="6"/>
      <c r="O194" s="6"/>
      <c r="P194" s="6"/>
      <c r="Q194" s="6"/>
      <c r="R194" s="6">
        <f>R195+R196+R197</f>
        <v>765</v>
      </c>
      <c r="S194" s="6">
        <f>S195+S196+S197</f>
        <v>308.60000000000002</v>
      </c>
      <c r="T194" s="252">
        <f t="shared" si="56"/>
        <v>1073.5999999999999</v>
      </c>
      <c r="U194" s="6"/>
      <c r="V194" s="6">
        <f>V196</f>
        <v>336.2</v>
      </c>
      <c r="W194" s="6">
        <f t="shared" si="42"/>
        <v>1409.8</v>
      </c>
      <c r="X194" s="6"/>
      <c r="Y194" s="6">
        <f>Y195+Y196+Y197</f>
        <v>242</v>
      </c>
      <c r="Z194" s="6">
        <f t="shared" si="43"/>
        <v>1651.8</v>
      </c>
      <c r="AA194" s="6"/>
      <c r="AB194" s="6"/>
      <c r="AC194" s="6">
        <f t="shared" si="44"/>
        <v>1651.8</v>
      </c>
      <c r="AD194" s="6"/>
      <c r="AE194" s="6"/>
      <c r="AF194" s="6">
        <f t="shared" si="65"/>
        <v>1651.8</v>
      </c>
      <c r="AG194" s="6"/>
      <c r="AH194" s="6"/>
      <c r="AI194" s="6"/>
      <c r="AJ194" s="6"/>
      <c r="AK194" s="6"/>
      <c r="AL194" s="6"/>
      <c r="AM194" s="138">
        <f>AM195+AM196+AM197</f>
        <v>1477.2</v>
      </c>
      <c r="AN194" s="252">
        <f t="shared" si="55"/>
        <v>89.429713040319655</v>
      </c>
    </row>
    <row r="195" spans="1:40" ht="21" customHeight="1">
      <c r="A195" s="21" t="s">
        <v>505</v>
      </c>
      <c r="B195" s="65" t="s">
        <v>29</v>
      </c>
      <c r="C195" s="8" t="s">
        <v>51</v>
      </c>
      <c r="D195" s="8" t="s">
        <v>510</v>
      </c>
      <c r="E195" s="8" t="s">
        <v>9</v>
      </c>
      <c r="F195" s="138"/>
      <c r="G195" s="138"/>
      <c r="H195" s="6"/>
      <c r="I195" s="6"/>
      <c r="J195" s="6"/>
      <c r="K195" s="252"/>
      <c r="L195" s="6"/>
      <c r="M195" s="6"/>
      <c r="N195" s="6"/>
      <c r="O195" s="6"/>
      <c r="P195" s="6"/>
      <c r="Q195" s="6"/>
      <c r="R195" s="6">
        <v>750</v>
      </c>
      <c r="S195" s="6"/>
      <c r="T195" s="252">
        <f t="shared" si="56"/>
        <v>750</v>
      </c>
      <c r="U195" s="6"/>
      <c r="V195" s="6"/>
      <c r="W195" s="6">
        <f t="shared" ref="W195:W200" si="70">T195+U195+V195</f>
        <v>750</v>
      </c>
      <c r="X195" s="6"/>
      <c r="Y195" s="6"/>
      <c r="Z195" s="6">
        <f t="shared" ref="Z195:Z200" si="71">W195+X195+Y195</f>
        <v>750</v>
      </c>
      <c r="AA195" s="6"/>
      <c r="AB195" s="6"/>
      <c r="AC195" s="6">
        <f t="shared" ref="AC195:AC200" si="72">Z195+AA195+AB195</f>
        <v>750</v>
      </c>
      <c r="AD195" s="6"/>
      <c r="AE195" s="6"/>
      <c r="AF195" s="6">
        <f t="shared" si="65"/>
        <v>750</v>
      </c>
      <c r="AG195" s="6"/>
      <c r="AH195" s="6"/>
      <c r="AI195" s="6"/>
      <c r="AJ195" s="6"/>
      <c r="AK195" s="6"/>
      <c r="AL195" s="6"/>
      <c r="AM195" s="138">
        <v>750</v>
      </c>
      <c r="AN195" s="252">
        <f t="shared" si="55"/>
        <v>100</v>
      </c>
    </row>
    <row r="196" spans="1:40" ht="21" customHeight="1">
      <c r="A196" s="21" t="s">
        <v>452</v>
      </c>
      <c r="B196" s="65" t="s">
        <v>29</v>
      </c>
      <c r="C196" s="8" t="s">
        <v>51</v>
      </c>
      <c r="D196" s="8" t="s">
        <v>512</v>
      </c>
      <c r="E196" s="8" t="s">
        <v>9</v>
      </c>
      <c r="F196" s="138"/>
      <c r="G196" s="138"/>
      <c r="H196" s="6"/>
      <c r="I196" s="6"/>
      <c r="J196" s="6"/>
      <c r="K196" s="252"/>
      <c r="L196" s="6"/>
      <c r="M196" s="6"/>
      <c r="N196" s="6"/>
      <c r="O196" s="6"/>
      <c r="P196" s="6"/>
      <c r="Q196" s="6"/>
      <c r="R196" s="6"/>
      <c r="S196" s="6">
        <v>308.60000000000002</v>
      </c>
      <c r="T196" s="252">
        <f t="shared" si="56"/>
        <v>308.60000000000002</v>
      </c>
      <c r="U196" s="6"/>
      <c r="V196" s="6">
        <v>336.2</v>
      </c>
      <c r="W196" s="6">
        <f t="shared" si="70"/>
        <v>644.79999999999995</v>
      </c>
      <c r="X196" s="6"/>
      <c r="Y196" s="6">
        <v>242</v>
      </c>
      <c r="Z196" s="6">
        <f t="shared" si="71"/>
        <v>886.8</v>
      </c>
      <c r="AA196" s="6"/>
      <c r="AB196" s="6"/>
      <c r="AC196" s="6">
        <f t="shared" si="72"/>
        <v>886.8</v>
      </c>
      <c r="AD196" s="6"/>
      <c r="AE196" s="6"/>
      <c r="AF196" s="6">
        <f t="shared" si="65"/>
        <v>886.8</v>
      </c>
      <c r="AG196" s="6"/>
      <c r="AH196" s="6"/>
      <c r="AI196" s="6"/>
      <c r="AJ196" s="6"/>
      <c r="AK196" s="6"/>
      <c r="AL196" s="6"/>
      <c r="AM196" s="138">
        <v>712.2</v>
      </c>
      <c r="AN196" s="252">
        <f t="shared" si="55"/>
        <v>80.311231393775387</v>
      </c>
    </row>
    <row r="197" spans="1:40" ht="21" customHeight="1">
      <c r="A197" s="21" t="s">
        <v>506</v>
      </c>
      <c r="B197" s="65" t="s">
        <v>29</v>
      </c>
      <c r="C197" s="8" t="s">
        <v>51</v>
      </c>
      <c r="D197" s="8" t="s">
        <v>512</v>
      </c>
      <c r="E197" s="8" t="s">
        <v>9</v>
      </c>
      <c r="F197" s="138"/>
      <c r="G197" s="138"/>
      <c r="H197" s="6"/>
      <c r="I197" s="6"/>
      <c r="J197" s="6"/>
      <c r="K197" s="252"/>
      <c r="L197" s="6"/>
      <c r="M197" s="6"/>
      <c r="N197" s="6"/>
      <c r="O197" s="6"/>
      <c r="P197" s="6"/>
      <c r="Q197" s="6"/>
      <c r="R197" s="6">
        <v>15</v>
      </c>
      <c r="S197" s="6"/>
      <c r="T197" s="252">
        <f t="shared" si="56"/>
        <v>15</v>
      </c>
      <c r="U197" s="6"/>
      <c r="V197" s="6"/>
      <c r="W197" s="6">
        <f t="shared" si="70"/>
        <v>15</v>
      </c>
      <c r="X197" s="6"/>
      <c r="Y197" s="6"/>
      <c r="Z197" s="6">
        <f t="shared" si="71"/>
        <v>15</v>
      </c>
      <c r="AA197" s="6"/>
      <c r="AB197" s="6"/>
      <c r="AC197" s="6">
        <f t="shared" si="72"/>
        <v>15</v>
      </c>
      <c r="AD197" s="6"/>
      <c r="AE197" s="6"/>
      <c r="AF197" s="6">
        <f t="shared" si="65"/>
        <v>15</v>
      </c>
      <c r="AG197" s="6"/>
      <c r="AH197" s="6"/>
      <c r="AI197" s="6"/>
      <c r="AJ197" s="6"/>
      <c r="AK197" s="6"/>
      <c r="AL197" s="6"/>
      <c r="AM197" s="138">
        <v>15</v>
      </c>
      <c r="AN197" s="252">
        <f t="shared" si="55"/>
        <v>100</v>
      </c>
    </row>
    <row r="198" spans="1:40" ht="67.5" customHeight="1">
      <c r="A198" s="229" t="s">
        <v>329</v>
      </c>
      <c r="B198" s="78">
        <v>902</v>
      </c>
      <c r="C198" s="8" t="s">
        <v>51</v>
      </c>
      <c r="D198" s="8" t="s">
        <v>161</v>
      </c>
      <c r="E198" s="8"/>
      <c r="F198" s="138"/>
      <c r="G198" s="138"/>
      <c r="H198" s="6"/>
      <c r="I198" s="6"/>
      <c r="J198" s="6">
        <f>J199</f>
        <v>351</v>
      </c>
      <c r="K198" s="252">
        <f t="shared" si="63"/>
        <v>351</v>
      </c>
      <c r="L198" s="6"/>
      <c r="M198" s="6"/>
      <c r="N198" s="6">
        <f t="shared" si="41"/>
        <v>351</v>
      </c>
      <c r="O198" s="6"/>
      <c r="P198" s="6"/>
      <c r="Q198" s="6">
        <f t="shared" si="67"/>
        <v>351</v>
      </c>
      <c r="R198" s="6"/>
      <c r="S198" s="6"/>
      <c r="T198" s="252">
        <f t="shared" si="56"/>
        <v>351</v>
      </c>
      <c r="U198" s="6"/>
      <c r="V198" s="6"/>
      <c r="W198" s="6">
        <f t="shared" si="70"/>
        <v>351</v>
      </c>
      <c r="X198" s="6"/>
      <c r="Y198" s="6">
        <f>Y199</f>
        <v>407</v>
      </c>
      <c r="Z198" s="6">
        <f t="shared" si="71"/>
        <v>758</v>
      </c>
      <c r="AA198" s="6"/>
      <c r="AB198" s="6"/>
      <c r="AC198" s="6">
        <f t="shared" si="72"/>
        <v>758</v>
      </c>
      <c r="AD198" s="6"/>
      <c r="AE198" s="6"/>
      <c r="AF198" s="6">
        <f t="shared" si="65"/>
        <v>758</v>
      </c>
      <c r="AG198" s="6"/>
      <c r="AH198" s="6"/>
      <c r="AI198" s="6"/>
      <c r="AJ198" s="6"/>
      <c r="AK198" s="6"/>
      <c r="AL198" s="6"/>
      <c r="AM198" s="138">
        <f>AM199</f>
        <v>758</v>
      </c>
      <c r="AN198" s="252">
        <f t="shared" si="55"/>
        <v>100</v>
      </c>
    </row>
    <row r="199" spans="1:40" ht="21" customHeight="1">
      <c r="A199" s="36" t="s">
        <v>8</v>
      </c>
      <c r="B199" s="78">
        <v>902</v>
      </c>
      <c r="C199" s="8" t="s">
        <v>51</v>
      </c>
      <c r="D199" s="8" t="s">
        <v>161</v>
      </c>
      <c r="E199" s="8" t="s">
        <v>9</v>
      </c>
      <c r="F199" s="138"/>
      <c r="G199" s="138"/>
      <c r="H199" s="6"/>
      <c r="I199" s="6"/>
      <c r="J199" s="6">
        <v>351</v>
      </c>
      <c r="K199" s="252">
        <f t="shared" si="63"/>
        <v>351</v>
      </c>
      <c r="L199" s="6"/>
      <c r="M199" s="6"/>
      <c r="N199" s="6">
        <f t="shared" ref="N199" si="73">K199+L199+M199</f>
        <v>351</v>
      </c>
      <c r="O199" s="6"/>
      <c r="P199" s="6"/>
      <c r="Q199" s="6">
        <f t="shared" si="67"/>
        <v>351</v>
      </c>
      <c r="R199" s="6"/>
      <c r="S199" s="6"/>
      <c r="T199" s="252">
        <f t="shared" si="56"/>
        <v>351</v>
      </c>
      <c r="U199" s="6"/>
      <c r="V199" s="6"/>
      <c r="W199" s="6">
        <f t="shared" si="70"/>
        <v>351</v>
      </c>
      <c r="X199" s="6"/>
      <c r="Y199" s="6">
        <v>407</v>
      </c>
      <c r="Z199" s="6">
        <f t="shared" si="71"/>
        <v>758</v>
      </c>
      <c r="AA199" s="6"/>
      <c r="AB199" s="6"/>
      <c r="AC199" s="6">
        <f t="shared" si="72"/>
        <v>758</v>
      </c>
      <c r="AD199" s="6"/>
      <c r="AE199" s="6"/>
      <c r="AF199" s="6">
        <f t="shared" si="65"/>
        <v>758</v>
      </c>
      <c r="AG199" s="6"/>
      <c r="AH199" s="6"/>
      <c r="AI199" s="6"/>
      <c r="AJ199" s="6"/>
      <c r="AK199" s="6"/>
      <c r="AL199" s="6"/>
      <c r="AM199" s="138">
        <v>758</v>
      </c>
      <c r="AN199" s="252">
        <f t="shared" si="55"/>
        <v>100</v>
      </c>
    </row>
    <row r="200" spans="1:40" ht="21" customHeight="1">
      <c r="A200" s="79"/>
      <c r="B200" s="27"/>
      <c r="C200" s="8"/>
      <c r="D200" s="8"/>
      <c r="E200" s="8"/>
      <c r="F200" s="8"/>
      <c r="G200" s="138"/>
      <c r="H200" s="6"/>
      <c r="I200" s="6"/>
      <c r="J200" s="6"/>
      <c r="K200" s="252">
        <f t="shared" si="63"/>
        <v>0</v>
      </c>
      <c r="L200" s="6"/>
      <c r="M200" s="6"/>
      <c r="N200" s="6"/>
      <c r="O200" s="6"/>
      <c r="P200" s="6"/>
      <c r="Q200" s="6">
        <f t="shared" si="67"/>
        <v>0</v>
      </c>
      <c r="R200" s="6"/>
      <c r="S200" s="6"/>
      <c r="T200" s="252">
        <f t="shared" si="56"/>
        <v>0</v>
      </c>
      <c r="U200" s="6"/>
      <c r="V200" s="6"/>
      <c r="W200" s="6">
        <f t="shared" si="70"/>
        <v>0</v>
      </c>
      <c r="X200" s="6"/>
      <c r="Y200" s="6"/>
      <c r="Z200" s="6">
        <f t="shared" si="71"/>
        <v>0</v>
      </c>
      <c r="AA200" s="6"/>
      <c r="AB200" s="6"/>
      <c r="AC200" s="6">
        <f t="shared" si="72"/>
        <v>0</v>
      </c>
      <c r="AD200" s="6"/>
      <c r="AE200" s="6"/>
      <c r="AF200" s="6">
        <f t="shared" si="65"/>
        <v>0</v>
      </c>
      <c r="AG200" s="6"/>
      <c r="AH200" s="6"/>
      <c r="AI200" s="6"/>
      <c r="AJ200" s="6"/>
      <c r="AK200" s="6"/>
      <c r="AL200" s="6"/>
      <c r="AM200" s="6"/>
      <c r="AN200" s="252"/>
    </row>
    <row r="201" spans="1:40" s="55" customFormat="1" ht="33.75" customHeight="1">
      <c r="A201" s="69" t="s">
        <v>57</v>
      </c>
      <c r="B201" s="70">
        <v>902</v>
      </c>
      <c r="C201" s="58" t="s">
        <v>58</v>
      </c>
      <c r="D201" s="58"/>
      <c r="E201" s="58"/>
      <c r="F201" s="155">
        <f>F202</f>
        <v>5588</v>
      </c>
      <c r="G201" s="163">
        <f>G202</f>
        <v>1368.5</v>
      </c>
      <c r="H201" s="26">
        <f t="shared" ref="H201:H212" si="74">F201+G201</f>
        <v>6956.5</v>
      </c>
      <c r="I201" s="28">
        <f>I202</f>
        <v>0</v>
      </c>
      <c r="J201" s="28">
        <f>J202</f>
        <v>171.9</v>
      </c>
      <c r="K201" s="252">
        <f t="shared" si="63"/>
        <v>7128.4</v>
      </c>
      <c r="L201" s="28">
        <f>L202</f>
        <v>-1318.5</v>
      </c>
      <c r="M201" s="28">
        <f>M202</f>
        <v>-67.5</v>
      </c>
      <c r="N201" s="26">
        <f t="shared" ref="N201:N234" si="75">K201+L201+M201</f>
        <v>5742.4</v>
      </c>
      <c r="O201" s="28">
        <f>O202</f>
        <v>0</v>
      </c>
      <c r="P201" s="28">
        <f>P202</f>
        <v>0</v>
      </c>
      <c r="Q201" s="28">
        <f t="shared" si="67"/>
        <v>5742.4</v>
      </c>
      <c r="R201" s="28">
        <f>R202</f>
        <v>0</v>
      </c>
      <c r="S201" s="28">
        <f>S202</f>
        <v>0</v>
      </c>
      <c r="T201" s="252">
        <f t="shared" si="56"/>
        <v>5742.4</v>
      </c>
      <c r="U201" s="28">
        <f>U202</f>
        <v>0</v>
      </c>
      <c r="V201" s="28">
        <f>V202</f>
        <v>0</v>
      </c>
      <c r="W201" s="26">
        <f t="shared" ref="W201:W229" si="76">T201+U201+V201</f>
        <v>5742.4</v>
      </c>
      <c r="X201" s="28">
        <f>X202</f>
        <v>0</v>
      </c>
      <c r="Y201" s="28">
        <f>Y202</f>
        <v>0</v>
      </c>
      <c r="Z201" s="26">
        <f t="shared" ref="Z201:Z229" si="77">W201+X201+Y201</f>
        <v>5742.4</v>
      </c>
      <c r="AA201" s="28">
        <f>AA202</f>
        <v>0</v>
      </c>
      <c r="AB201" s="28">
        <f>AB202</f>
        <v>0</v>
      </c>
      <c r="AC201" s="6">
        <f t="shared" ref="AC201:AC229" si="78">Z201+AA201+AB201</f>
        <v>5742.4</v>
      </c>
      <c r="AD201" s="28">
        <f>AD202</f>
        <v>0</v>
      </c>
      <c r="AE201" s="28">
        <f>AE202</f>
        <v>0</v>
      </c>
      <c r="AF201" s="6">
        <f t="shared" si="65"/>
        <v>5742.4</v>
      </c>
      <c r="AG201" s="28">
        <f>AG202</f>
        <v>0</v>
      </c>
      <c r="AH201" s="28">
        <f>AH202</f>
        <v>0</v>
      </c>
      <c r="AI201" s="26">
        <f t="shared" si="68"/>
        <v>5742.4</v>
      </c>
      <c r="AJ201" s="28">
        <f>AJ202</f>
        <v>0</v>
      </c>
      <c r="AK201" s="28">
        <f>AK202</f>
        <v>0</v>
      </c>
      <c r="AL201" s="6">
        <f t="shared" si="69"/>
        <v>5742.4</v>
      </c>
      <c r="AM201" s="155">
        <f>AM202</f>
        <v>5742.4</v>
      </c>
      <c r="AN201" s="252">
        <f t="shared" si="55"/>
        <v>100</v>
      </c>
    </row>
    <row r="202" spans="1:40" s="55" customFormat="1" ht="21.75" customHeight="1">
      <c r="A202" s="61" t="s">
        <v>59</v>
      </c>
      <c r="B202" s="70">
        <v>902</v>
      </c>
      <c r="C202" s="58" t="s">
        <v>60</v>
      </c>
      <c r="D202" s="58"/>
      <c r="E202" s="58"/>
      <c r="F202" s="155">
        <f>F203+F205</f>
        <v>5588</v>
      </c>
      <c r="G202" s="163">
        <f>G203+G205</f>
        <v>1368.5</v>
      </c>
      <c r="H202" s="28">
        <f t="shared" si="74"/>
        <v>6956.5</v>
      </c>
      <c r="I202" s="28">
        <f t="shared" ref="I202:AM202" si="79">I203+I205</f>
        <v>0</v>
      </c>
      <c r="J202" s="28">
        <f>J203+J205</f>
        <v>171.9</v>
      </c>
      <c r="K202" s="252">
        <f t="shared" si="63"/>
        <v>7128.4</v>
      </c>
      <c r="L202" s="28">
        <f t="shared" si="79"/>
        <v>-1318.5</v>
      </c>
      <c r="M202" s="28">
        <f t="shared" si="79"/>
        <v>-67.5</v>
      </c>
      <c r="N202" s="28">
        <f t="shared" si="79"/>
        <v>5742.4</v>
      </c>
      <c r="O202" s="28">
        <f t="shared" si="79"/>
        <v>0</v>
      </c>
      <c r="P202" s="28">
        <f t="shared" si="79"/>
        <v>0</v>
      </c>
      <c r="Q202" s="28">
        <f t="shared" si="79"/>
        <v>5742.4</v>
      </c>
      <c r="R202" s="28">
        <f t="shared" si="79"/>
        <v>0</v>
      </c>
      <c r="S202" s="28">
        <f t="shared" si="79"/>
        <v>0</v>
      </c>
      <c r="T202" s="252">
        <f t="shared" si="56"/>
        <v>5742.4</v>
      </c>
      <c r="U202" s="28">
        <f t="shared" si="79"/>
        <v>0</v>
      </c>
      <c r="V202" s="28">
        <f t="shared" si="79"/>
        <v>0</v>
      </c>
      <c r="W202" s="28">
        <f t="shared" si="79"/>
        <v>5742.4</v>
      </c>
      <c r="X202" s="28">
        <f t="shared" si="79"/>
        <v>0</v>
      </c>
      <c r="Y202" s="28">
        <f t="shared" si="79"/>
        <v>0</v>
      </c>
      <c r="Z202" s="28">
        <f t="shared" si="79"/>
        <v>5742.4</v>
      </c>
      <c r="AA202" s="28">
        <f t="shared" si="79"/>
        <v>0</v>
      </c>
      <c r="AB202" s="28">
        <f t="shared" si="79"/>
        <v>0</v>
      </c>
      <c r="AC202" s="28">
        <f t="shared" si="79"/>
        <v>5742.4</v>
      </c>
      <c r="AD202" s="28">
        <f t="shared" si="79"/>
        <v>0</v>
      </c>
      <c r="AE202" s="28">
        <f t="shared" si="79"/>
        <v>0</v>
      </c>
      <c r="AF202" s="6">
        <f t="shared" si="65"/>
        <v>5742.4</v>
      </c>
      <c r="AG202" s="28">
        <f t="shared" si="79"/>
        <v>0</v>
      </c>
      <c r="AH202" s="28">
        <f t="shared" si="79"/>
        <v>0</v>
      </c>
      <c r="AI202" s="28">
        <f t="shared" si="79"/>
        <v>5742.4</v>
      </c>
      <c r="AJ202" s="28">
        <f t="shared" si="79"/>
        <v>0</v>
      </c>
      <c r="AK202" s="28">
        <f t="shared" si="79"/>
        <v>0</v>
      </c>
      <c r="AL202" s="28">
        <f t="shared" si="79"/>
        <v>5742.4</v>
      </c>
      <c r="AM202" s="155">
        <f t="shared" si="79"/>
        <v>5742.4</v>
      </c>
      <c r="AN202" s="252">
        <f t="shared" si="55"/>
        <v>100</v>
      </c>
    </row>
    <row r="203" spans="1:40" ht="60.75" customHeight="1">
      <c r="A203" s="218" t="s">
        <v>419</v>
      </c>
      <c r="B203" s="242">
        <v>902</v>
      </c>
      <c r="C203" s="243" t="s">
        <v>60</v>
      </c>
      <c r="D203" s="243" t="s">
        <v>160</v>
      </c>
      <c r="E203" s="243"/>
      <c r="F203" s="244">
        <f>F204</f>
        <v>5510.5</v>
      </c>
      <c r="G203" s="245">
        <f>G204</f>
        <v>0</v>
      </c>
      <c r="H203" s="244">
        <f t="shared" si="74"/>
        <v>5510.5</v>
      </c>
      <c r="I203" s="244">
        <f>I204</f>
        <v>0</v>
      </c>
      <c r="J203" s="244"/>
      <c r="K203" s="252">
        <f t="shared" si="63"/>
        <v>5510.5</v>
      </c>
      <c r="L203" s="244">
        <f>L204</f>
        <v>0</v>
      </c>
      <c r="M203" s="244">
        <f>M204</f>
        <v>0</v>
      </c>
      <c r="N203" s="244">
        <f t="shared" si="75"/>
        <v>5510.5</v>
      </c>
      <c r="O203" s="244">
        <f>O204</f>
        <v>0</v>
      </c>
      <c r="P203" s="244">
        <f>P204</f>
        <v>0</v>
      </c>
      <c r="Q203" s="244">
        <f t="shared" si="67"/>
        <v>5510.5</v>
      </c>
      <c r="R203" s="244">
        <f>R204</f>
        <v>0</v>
      </c>
      <c r="S203" s="244">
        <f>S204</f>
        <v>0</v>
      </c>
      <c r="T203" s="252">
        <f t="shared" si="56"/>
        <v>5510.5</v>
      </c>
      <c r="U203" s="244">
        <f>U204</f>
        <v>0</v>
      </c>
      <c r="V203" s="244">
        <f>V204</f>
        <v>0</v>
      </c>
      <c r="W203" s="244">
        <f t="shared" si="76"/>
        <v>5510.5</v>
      </c>
      <c r="X203" s="244">
        <f>X204</f>
        <v>0</v>
      </c>
      <c r="Y203" s="244">
        <f>Y204</f>
        <v>0</v>
      </c>
      <c r="Z203" s="244">
        <f t="shared" si="77"/>
        <v>5510.5</v>
      </c>
      <c r="AA203" s="244">
        <f>AA204</f>
        <v>0</v>
      </c>
      <c r="AB203" s="244">
        <f>AB204</f>
        <v>0</v>
      </c>
      <c r="AC203" s="244">
        <f t="shared" si="78"/>
        <v>5510.5</v>
      </c>
      <c r="AD203" s="244">
        <f>AD204</f>
        <v>0</v>
      </c>
      <c r="AE203" s="244">
        <f>AE204</f>
        <v>0</v>
      </c>
      <c r="AF203" s="6">
        <f t="shared" si="65"/>
        <v>5510.5</v>
      </c>
      <c r="AG203" s="244">
        <f>AG204</f>
        <v>0</v>
      </c>
      <c r="AH203" s="244">
        <f>AH204</f>
        <v>0</v>
      </c>
      <c r="AI203" s="244">
        <f t="shared" si="68"/>
        <v>5510.5</v>
      </c>
      <c r="AJ203" s="244">
        <f>AJ204</f>
        <v>0</v>
      </c>
      <c r="AK203" s="244">
        <f>AK204</f>
        <v>0</v>
      </c>
      <c r="AL203" s="244">
        <f t="shared" si="69"/>
        <v>5510.5</v>
      </c>
      <c r="AM203" s="244">
        <f>AM204</f>
        <v>5510.5</v>
      </c>
      <c r="AN203" s="252">
        <f t="shared" ref="AN203:AN266" si="80">AM203/AF203*100</f>
        <v>100</v>
      </c>
    </row>
    <row r="204" spans="1:40" ht="33.75" customHeight="1">
      <c r="A204" s="5" t="s">
        <v>213</v>
      </c>
      <c r="B204" s="27">
        <v>902</v>
      </c>
      <c r="C204" s="8" t="s">
        <v>60</v>
      </c>
      <c r="D204" s="8" t="s">
        <v>160</v>
      </c>
      <c r="E204" s="8" t="s">
        <v>25</v>
      </c>
      <c r="F204" s="138">
        <v>5510.5</v>
      </c>
      <c r="G204" s="138"/>
      <c r="H204" s="6">
        <f t="shared" si="74"/>
        <v>5510.5</v>
      </c>
      <c r="I204" s="6"/>
      <c r="J204" s="6"/>
      <c r="K204" s="252">
        <f t="shared" si="63"/>
        <v>5510.5</v>
      </c>
      <c r="L204" s="6"/>
      <c r="M204" s="6"/>
      <c r="N204" s="6">
        <f t="shared" si="75"/>
        <v>5510.5</v>
      </c>
      <c r="O204" s="6"/>
      <c r="P204" s="6"/>
      <c r="Q204" s="6">
        <f t="shared" si="67"/>
        <v>5510.5</v>
      </c>
      <c r="R204" s="6"/>
      <c r="S204" s="6"/>
      <c r="T204" s="252">
        <f t="shared" si="56"/>
        <v>5510.5</v>
      </c>
      <c r="U204" s="6"/>
      <c r="V204" s="6"/>
      <c r="W204" s="6">
        <f t="shared" si="76"/>
        <v>5510.5</v>
      </c>
      <c r="X204" s="6"/>
      <c r="Y204" s="6"/>
      <c r="Z204" s="6">
        <f t="shared" si="77"/>
        <v>5510.5</v>
      </c>
      <c r="AA204" s="6"/>
      <c r="AB204" s="6"/>
      <c r="AC204" s="6">
        <f t="shared" si="78"/>
        <v>5510.5</v>
      </c>
      <c r="AD204" s="6"/>
      <c r="AE204" s="6"/>
      <c r="AF204" s="6">
        <f t="shared" si="65"/>
        <v>5510.5</v>
      </c>
      <c r="AG204" s="6"/>
      <c r="AH204" s="6"/>
      <c r="AI204" s="6">
        <f t="shared" si="68"/>
        <v>5510.5</v>
      </c>
      <c r="AJ204" s="6"/>
      <c r="AK204" s="6"/>
      <c r="AL204" s="6">
        <f t="shared" si="69"/>
        <v>5510.5</v>
      </c>
      <c r="AM204" s="138">
        <v>5510.5</v>
      </c>
      <c r="AN204" s="252">
        <f t="shared" si="80"/>
        <v>100</v>
      </c>
    </row>
    <row r="205" spans="1:40" ht="51" customHeight="1">
      <c r="A205" s="214" t="s">
        <v>369</v>
      </c>
      <c r="B205" s="234">
        <v>902</v>
      </c>
      <c r="C205" s="235" t="s">
        <v>60</v>
      </c>
      <c r="D205" s="235" t="s">
        <v>217</v>
      </c>
      <c r="E205" s="235"/>
      <c r="F205" s="236">
        <f>F206+F207+F212</f>
        <v>77.5</v>
      </c>
      <c r="G205" s="236">
        <f>G206+G207</f>
        <v>1368.5</v>
      </c>
      <c r="H205" s="236">
        <f t="shared" si="74"/>
        <v>1446</v>
      </c>
      <c r="I205" s="236">
        <f>I206</f>
        <v>0</v>
      </c>
      <c r="J205" s="236">
        <f>J206+J207+J212</f>
        <v>171.9</v>
      </c>
      <c r="K205" s="252">
        <f t="shared" si="63"/>
        <v>1617.9</v>
      </c>
      <c r="L205" s="236">
        <f>L206+L211</f>
        <v>-1318.5</v>
      </c>
      <c r="M205" s="236">
        <f>M206+M207</f>
        <v>-67.5</v>
      </c>
      <c r="N205" s="236">
        <f t="shared" si="75"/>
        <v>231.90000000000009</v>
      </c>
      <c r="O205" s="236">
        <f>O206</f>
        <v>0</v>
      </c>
      <c r="P205" s="236">
        <f>P206</f>
        <v>0</v>
      </c>
      <c r="Q205" s="236">
        <f t="shared" si="67"/>
        <v>231.90000000000009</v>
      </c>
      <c r="R205" s="236">
        <f>R206+R207</f>
        <v>0</v>
      </c>
      <c r="S205" s="236">
        <f>S206+S210</f>
        <v>0</v>
      </c>
      <c r="T205" s="252">
        <f t="shared" ref="T205:T268" si="81">Q205+R205+S205</f>
        <v>231.90000000000009</v>
      </c>
      <c r="U205" s="236">
        <f>U206</f>
        <v>0</v>
      </c>
      <c r="V205" s="236">
        <f>V206+V210</f>
        <v>0</v>
      </c>
      <c r="W205" s="236">
        <f t="shared" si="76"/>
        <v>231.90000000000009</v>
      </c>
      <c r="X205" s="236">
        <f>X206+X210</f>
        <v>0</v>
      </c>
      <c r="Y205" s="236">
        <f>Y206+Y210</f>
        <v>0</v>
      </c>
      <c r="Z205" s="236">
        <f t="shared" si="77"/>
        <v>231.90000000000009</v>
      </c>
      <c r="AA205" s="236">
        <f>AA206+AA210</f>
        <v>0</v>
      </c>
      <c r="AB205" s="236">
        <f>AB206+AB210</f>
        <v>0</v>
      </c>
      <c r="AC205" s="236">
        <f t="shared" si="78"/>
        <v>231.90000000000009</v>
      </c>
      <c r="AD205" s="236">
        <f>AD206+AD210</f>
        <v>0</v>
      </c>
      <c r="AE205" s="236">
        <f>AE206+AE210</f>
        <v>0</v>
      </c>
      <c r="AF205" s="6">
        <f t="shared" si="65"/>
        <v>231.90000000000009</v>
      </c>
      <c r="AG205" s="236">
        <f>AG206</f>
        <v>0</v>
      </c>
      <c r="AH205" s="236">
        <f>AH206</f>
        <v>0</v>
      </c>
      <c r="AI205" s="236">
        <f t="shared" si="68"/>
        <v>231.90000000000009</v>
      </c>
      <c r="AJ205" s="236">
        <f>AJ206+AJ207</f>
        <v>0</v>
      </c>
      <c r="AK205" s="236">
        <f>AK206</f>
        <v>0</v>
      </c>
      <c r="AL205" s="236">
        <f t="shared" si="69"/>
        <v>231.90000000000009</v>
      </c>
      <c r="AM205" s="236">
        <f>AM211+AM212</f>
        <v>231.9</v>
      </c>
      <c r="AN205" s="252">
        <f t="shared" si="80"/>
        <v>99.999999999999972</v>
      </c>
    </row>
    <row r="206" spans="1:40" ht="33.75" hidden="1" customHeight="1">
      <c r="A206" s="5" t="s">
        <v>370</v>
      </c>
      <c r="B206" s="27">
        <v>902</v>
      </c>
      <c r="C206" s="8" t="s">
        <v>60</v>
      </c>
      <c r="D206" s="8" t="s">
        <v>361</v>
      </c>
      <c r="E206" s="8" t="s">
        <v>25</v>
      </c>
      <c r="F206" s="8"/>
      <c r="G206" s="8" t="s">
        <v>447</v>
      </c>
      <c r="H206" s="6">
        <f t="shared" si="74"/>
        <v>1368.5</v>
      </c>
      <c r="I206" s="6"/>
      <c r="J206" s="6"/>
      <c r="K206" s="252">
        <f t="shared" si="63"/>
        <v>1368.5</v>
      </c>
      <c r="L206" s="6">
        <v>-1368.5</v>
      </c>
      <c r="M206" s="6"/>
      <c r="N206" s="6">
        <f t="shared" si="75"/>
        <v>0</v>
      </c>
      <c r="O206" s="6"/>
      <c r="P206" s="6"/>
      <c r="Q206" s="6">
        <f t="shared" si="67"/>
        <v>0</v>
      </c>
      <c r="R206" s="6"/>
      <c r="S206" s="6"/>
      <c r="T206" s="252">
        <f t="shared" si="81"/>
        <v>0</v>
      </c>
      <c r="U206" s="6"/>
      <c r="V206" s="6"/>
      <c r="W206" s="6">
        <f t="shared" si="76"/>
        <v>0</v>
      </c>
      <c r="X206" s="6"/>
      <c r="Y206" s="6"/>
      <c r="Z206" s="6">
        <f t="shared" si="77"/>
        <v>0</v>
      </c>
      <c r="AA206" s="6"/>
      <c r="AB206" s="6"/>
      <c r="AC206" s="6">
        <f t="shared" si="78"/>
        <v>0</v>
      </c>
      <c r="AD206" s="6"/>
      <c r="AE206" s="6"/>
      <c r="AF206" s="6">
        <f t="shared" si="65"/>
        <v>0</v>
      </c>
      <c r="AG206" s="6"/>
      <c r="AH206" s="6"/>
      <c r="AI206" s="6">
        <f t="shared" si="68"/>
        <v>0</v>
      </c>
      <c r="AJ206" s="6"/>
      <c r="AK206" s="6"/>
      <c r="AL206" s="6">
        <f t="shared" si="69"/>
        <v>0</v>
      </c>
      <c r="AM206" s="6"/>
      <c r="AN206" s="252"/>
    </row>
    <row r="207" spans="1:40" ht="33.75" hidden="1" customHeight="1">
      <c r="A207" s="18" t="s">
        <v>371</v>
      </c>
      <c r="B207" s="27">
        <v>902</v>
      </c>
      <c r="C207" s="8" t="s">
        <v>60</v>
      </c>
      <c r="D207" s="8" t="s">
        <v>361</v>
      </c>
      <c r="E207" s="8" t="s">
        <v>25</v>
      </c>
      <c r="F207" s="6">
        <f>67.5</f>
        <v>67.5</v>
      </c>
      <c r="G207" s="138">
        <v>0</v>
      </c>
      <c r="H207" s="6">
        <f t="shared" si="74"/>
        <v>67.5</v>
      </c>
      <c r="I207" s="6"/>
      <c r="J207" s="6"/>
      <c r="K207" s="252">
        <f t="shared" si="63"/>
        <v>67.5</v>
      </c>
      <c r="L207" s="6"/>
      <c r="M207" s="6">
        <v>-67.5</v>
      </c>
      <c r="N207" s="6">
        <f t="shared" si="75"/>
        <v>0</v>
      </c>
      <c r="O207" s="6">
        <f>O208</f>
        <v>0</v>
      </c>
      <c r="P207" s="6"/>
      <c r="Q207" s="6">
        <f t="shared" si="67"/>
        <v>0</v>
      </c>
      <c r="R207" s="6">
        <f>R208</f>
        <v>0</v>
      </c>
      <c r="S207" s="6"/>
      <c r="T207" s="252">
        <f t="shared" si="81"/>
        <v>0</v>
      </c>
      <c r="U207" s="6"/>
      <c r="V207" s="6"/>
      <c r="W207" s="6">
        <f t="shared" si="76"/>
        <v>0</v>
      </c>
      <c r="X207" s="6"/>
      <c r="Y207" s="6"/>
      <c r="Z207" s="6">
        <f t="shared" si="77"/>
        <v>0</v>
      </c>
      <c r="AA207" s="6"/>
      <c r="AB207" s="6"/>
      <c r="AC207" s="6">
        <f t="shared" si="78"/>
        <v>0</v>
      </c>
      <c r="AD207" s="6"/>
      <c r="AE207" s="6"/>
      <c r="AF207" s="6">
        <f t="shared" si="65"/>
        <v>0</v>
      </c>
      <c r="AG207" s="6"/>
      <c r="AH207" s="6"/>
      <c r="AI207" s="6">
        <f t="shared" si="68"/>
        <v>0</v>
      </c>
      <c r="AJ207" s="6">
        <f>AJ208</f>
        <v>0</v>
      </c>
      <c r="AK207" s="6"/>
      <c r="AL207" s="6">
        <f t="shared" si="69"/>
        <v>0</v>
      </c>
      <c r="AM207" s="6"/>
      <c r="AN207" s="252"/>
    </row>
    <row r="208" spans="1:40" ht="33.75" hidden="1" customHeight="1">
      <c r="A208" s="5"/>
      <c r="B208" s="27"/>
      <c r="C208" s="8"/>
      <c r="D208" s="8"/>
      <c r="E208" s="8"/>
      <c r="F208" s="8"/>
      <c r="G208" s="138"/>
      <c r="H208" s="6">
        <f t="shared" si="74"/>
        <v>0</v>
      </c>
      <c r="I208" s="6"/>
      <c r="J208" s="6"/>
      <c r="K208" s="252">
        <f t="shared" si="63"/>
        <v>0</v>
      </c>
      <c r="L208" s="6"/>
      <c r="M208" s="6"/>
      <c r="N208" s="6">
        <f t="shared" si="75"/>
        <v>0</v>
      </c>
      <c r="O208" s="6">
        <f>O209</f>
        <v>0</v>
      </c>
      <c r="P208" s="6"/>
      <c r="Q208" s="6">
        <f t="shared" si="67"/>
        <v>0</v>
      </c>
      <c r="R208" s="6"/>
      <c r="S208" s="6"/>
      <c r="T208" s="252">
        <f t="shared" si="81"/>
        <v>0</v>
      </c>
      <c r="U208" s="6"/>
      <c r="V208" s="6"/>
      <c r="W208" s="6">
        <f t="shared" si="76"/>
        <v>0</v>
      </c>
      <c r="X208" s="6"/>
      <c r="Y208" s="6"/>
      <c r="Z208" s="6">
        <f t="shared" si="77"/>
        <v>0</v>
      </c>
      <c r="AA208" s="6"/>
      <c r="AB208" s="6"/>
      <c r="AC208" s="6">
        <f t="shared" si="78"/>
        <v>0</v>
      </c>
      <c r="AD208" s="6"/>
      <c r="AE208" s="6"/>
      <c r="AF208" s="6">
        <f t="shared" si="65"/>
        <v>0</v>
      </c>
      <c r="AG208" s="6"/>
      <c r="AH208" s="6"/>
      <c r="AI208" s="6">
        <f t="shared" si="68"/>
        <v>0</v>
      </c>
      <c r="AJ208" s="6"/>
      <c r="AK208" s="6"/>
      <c r="AL208" s="6">
        <f t="shared" si="69"/>
        <v>0</v>
      </c>
      <c r="AM208" s="6"/>
      <c r="AN208" s="252" t="e">
        <f t="shared" si="80"/>
        <v>#DIV/0!</v>
      </c>
    </row>
    <row r="209" spans="1:40" ht="33.75" hidden="1" customHeight="1">
      <c r="A209" s="12" t="s">
        <v>61</v>
      </c>
      <c r="B209" s="27"/>
      <c r="C209" s="8"/>
      <c r="D209" s="8"/>
      <c r="E209" s="8"/>
      <c r="F209" s="8"/>
      <c r="G209" s="138"/>
      <c r="H209" s="6">
        <f t="shared" si="74"/>
        <v>0</v>
      </c>
      <c r="I209" s="6"/>
      <c r="J209" s="6"/>
      <c r="K209" s="252">
        <f t="shared" si="63"/>
        <v>0</v>
      </c>
      <c r="L209" s="6"/>
      <c r="M209" s="6"/>
      <c r="N209" s="6">
        <f t="shared" si="75"/>
        <v>0</v>
      </c>
      <c r="O209" s="6"/>
      <c r="P209" s="6"/>
      <c r="Q209" s="6">
        <f t="shared" si="67"/>
        <v>0</v>
      </c>
      <c r="R209" s="6"/>
      <c r="S209" s="6"/>
      <c r="T209" s="252">
        <f t="shared" si="81"/>
        <v>0</v>
      </c>
      <c r="U209" s="6"/>
      <c r="V209" s="6"/>
      <c r="W209" s="6">
        <f t="shared" si="76"/>
        <v>0</v>
      </c>
      <c r="X209" s="6"/>
      <c r="Y209" s="6"/>
      <c r="Z209" s="6">
        <f t="shared" si="77"/>
        <v>0</v>
      </c>
      <c r="AA209" s="6"/>
      <c r="AB209" s="6"/>
      <c r="AC209" s="6">
        <f t="shared" si="78"/>
        <v>0</v>
      </c>
      <c r="AD209" s="6"/>
      <c r="AE209" s="6"/>
      <c r="AF209" s="6">
        <f t="shared" si="65"/>
        <v>0</v>
      </c>
      <c r="AG209" s="6"/>
      <c r="AH209" s="6"/>
      <c r="AI209" s="6">
        <f t="shared" si="68"/>
        <v>0</v>
      </c>
      <c r="AJ209" s="6"/>
      <c r="AK209" s="6"/>
      <c r="AL209" s="6">
        <f t="shared" si="69"/>
        <v>0</v>
      </c>
      <c r="AM209" s="6"/>
      <c r="AN209" s="252" t="e">
        <f t="shared" si="80"/>
        <v>#DIV/0!</v>
      </c>
    </row>
    <row r="210" spans="1:40" ht="33.75" hidden="1" customHeight="1">
      <c r="A210" s="12" t="s">
        <v>61</v>
      </c>
      <c r="B210" s="27"/>
      <c r="C210" s="8"/>
      <c r="D210" s="8"/>
      <c r="E210" s="8"/>
      <c r="F210" s="8"/>
      <c r="G210" s="138"/>
      <c r="H210" s="6">
        <f t="shared" si="74"/>
        <v>0</v>
      </c>
      <c r="I210" s="6"/>
      <c r="J210" s="6"/>
      <c r="K210" s="252">
        <f t="shared" si="63"/>
        <v>0</v>
      </c>
      <c r="L210" s="6"/>
      <c r="M210" s="6"/>
      <c r="N210" s="6"/>
      <c r="O210" s="6"/>
      <c r="P210" s="6"/>
      <c r="Q210" s="6"/>
      <c r="R210" s="6"/>
      <c r="S210" s="6"/>
      <c r="T210" s="252">
        <f t="shared" si="81"/>
        <v>0</v>
      </c>
      <c r="U210" s="6"/>
      <c r="V210" s="6"/>
      <c r="W210" s="6">
        <f t="shared" si="76"/>
        <v>0</v>
      </c>
      <c r="X210" s="6"/>
      <c r="Y210" s="6"/>
      <c r="Z210" s="6">
        <f t="shared" si="77"/>
        <v>0</v>
      </c>
      <c r="AA210" s="6"/>
      <c r="AB210" s="6"/>
      <c r="AC210" s="6">
        <f t="shared" si="78"/>
        <v>0</v>
      </c>
      <c r="AD210" s="6"/>
      <c r="AE210" s="6"/>
      <c r="AF210" s="6">
        <f t="shared" si="65"/>
        <v>0</v>
      </c>
      <c r="AG210" s="6"/>
      <c r="AH210" s="6"/>
      <c r="AI210" s="6">
        <f t="shared" si="68"/>
        <v>0</v>
      </c>
      <c r="AJ210" s="6"/>
      <c r="AK210" s="6"/>
      <c r="AL210" s="6">
        <f t="shared" si="69"/>
        <v>0</v>
      </c>
      <c r="AM210" s="6"/>
      <c r="AN210" s="252" t="e">
        <f t="shared" si="80"/>
        <v>#DIV/0!</v>
      </c>
    </row>
    <row r="211" spans="1:40" ht="33.75" customHeight="1">
      <c r="A211" s="12" t="s">
        <v>479</v>
      </c>
      <c r="B211" s="27">
        <v>902</v>
      </c>
      <c r="C211" s="8" t="s">
        <v>60</v>
      </c>
      <c r="D211" s="283" t="s">
        <v>485</v>
      </c>
      <c r="E211" s="8" t="s">
        <v>25</v>
      </c>
      <c r="F211" s="8"/>
      <c r="G211" s="138"/>
      <c r="H211" s="6"/>
      <c r="I211" s="6"/>
      <c r="J211" s="6"/>
      <c r="K211" s="252"/>
      <c r="L211" s="6">
        <v>50</v>
      </c>
      <c r="M211" s="6"/>
      <c r="N211" s="6">
        <f t="shared" si="75"/>
        <v>50</v>
      </c>
      <c r="O211" s="6"/>
      <c r="P211" s="6"/>
      <c r="Q211" s="6">
        <f t="shared" si="67"/>
        <v>50</v>
      </c>
      <c r="R211" s="6"/>
      <c r="S211" s="6"/>
      <c r="T211" s="252">
        <f t="shared" si="81"/>
        <v>50</v>
      </c>
      <c r="U211" s="6"/>
      <c r="V211" s="6"/>
      <c r="W211" s="6">
        <f t="shared" si="76"/>
        <v>50</v>
      </c>
      <c r="X211" s="6"/>
      <c r="Y211" s="6"/>
      <c r="Z211" s="6">
        <f t="shared" si="77"/>
        <v>50</v>
      </c>
      <c r="AA211" s="6"/>
      <c r="AB211" s="6"/>
      <c r="AC211" s="6">
        <f t="shared" si="78"/>
        <v>50</v>
      </c>
      <c r="AD211" s="6"/>
      <c r="AE211" s="6"/>
      <c r="AF211" s="6">
        <f t="shared" si="65"/>
        <v>50</v>
      </c>
      <c r="AG211" s="6"/>
      <c r="AH211" s="6"/>
      <c r="AI211" s="6"/>
      <c r="AJ211" s="6"/>
      <c r="AK211" s="6"/>
      <c r="AL211" s="6"/>
      <c r="AM211" s="6">
        <v>50</v>
      </c>
      <c r="AN211" s="252">
        <f t="shared" si="80"/>
        <v>100</v>
      </c>
    </row>
    <row r="212" spans="1:40" ht="21" customHeight="1">
      <c r="A212" s="5" t="s">
        <v>420</v>
      </c>
      <c r="B212" s="27">
        <v>902</v>
      </c>
      <c r="C212" s="8" t="s">
        <v>60</v>
      </c>
      <c r="D212" s="283" t="s">
        <v>486</v>
      </c>
      <c r="E212" s="8" t="s">
        <v>25</v>
      </c>
      <c r="F212" s="8" t="s">
        <v>421</v>
      </c>
      <c r="G212" s="138"/>
      <c r="H212" s="6">
        <f t="shared" si="74"/>
        <v>10</v>
      </c>
      <c r="I212" s="6"/>
      <c r="J212" s="6">
        <v>171.9</v>
      </c>
      <c r="K212" s="252">
        <f t="shared" si="63"/>
        <v>181.9</v>
      </c>
      <c r="L212" s="6"/>
      <c r="M212" s="6"/>
      <c r="N212" s="6">
        <f t="shared" si="75"/>
        <v>181.9</v>
      </c>
      <c r="O212" s="6"/>
      <c r="P212" s="6"/>
      <c r="Q212" s="6">
        <f t="shared" si="67"/>
        <v>181.9</v>
      </c>
      <c r="R212" s="6"/>
      <c r="S212" s="6"/>
      <c r="T212" s="252">
        <f t="shared" si="81"/>
        <v>181.9</v>
      </c>
      <c r="U212" s="6"/>
      <c r="V212" s="6"/>
      <c r="W212" s="6">
        <f t="shared" si="76"/>
        <v>181.9</v>
      </c>
      <c r="X212" s="6"/>
      <c r="Y212" s="6"/>
      <c r="Z212" s="6">
        <f t="shared" si="77"/>
        <v>181.9</v>
      </c>
      <c r="AA212" s="6"/>
      <c r="AB212" s="6"/>
      <c r="AC212" s="6">
        <f t="shared" si="78"/>
        <v>181.9</v>
      </c>
      <c r="AD212" s="6"/>
      <c r="AE212" s="6"/>
      <c r="AF212" s="6">
        <f t="shared" si="65"/>
        <v>181.9</v>
      </c>
      <c r="AG212" s="6"/>
      <c r="AH212" s="6"/>
      <c r="AI212" s="6">
        <f t="shared" si="68"/>
        <v>181.9</v>
      </c>
      <c r="AJ212" s="6"/>
      <c r="AK212" s="6"/>
      <c r="AL212" s="6">
        <f t="shared" si="69"/>
        <v>181.9</v>
      </c>
      <c r="AM212" s="6">
        <v>181.9</v>
      </c>
      <c r="AN212" s="252">
        <f t="shared" si="80"/>
        <v>100</v>
      </c>
    </row>
    <row r="213" spans="1:40" ht="21" customHeight="1">
      <c r="A213" s="5"/>
      <c r="B213" s="27"/>
      <c r="C213" s="8"/>
      <c r="D213" s="8"/>
      <c r="E213" s="8"/>
      <c r="F213" s="8"/>
      <c r="G213" s="138"/>
      <c r="H213" s="6"/>
      <c r="I213" s="6"/>
      <c r="J213" s="6"/>
      <c r="K213" s="252"/>
      <c r="L213" s="6"/>
      <c r="M213" s="6"/>
      <c r="N213" s="6"/>
      <c r="O213" s="6"/>
      <c r="P213" s="6"/>
      <c r="Q213" s="6"/>
      <c r="R213" s="6"/>
      <c r="S213" s="6"/>
      <c r="T213" s="252">
        <f t="shared" si="81"/>
        <v>0</v>
      </c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>
        <f t="shared" si="65"/>
        <v>0</v>
      </c>
      <c r="AG213" s="6"/>
      <c r="AH213" s="6"/>
      <c r="AI213" s="6"/>
      <c r="AJ213" s="6"/>
      <c r="AK213" s="6"/>
      <c r="AL213" s="6"/>
      <c r="AM213" s="6"/>
      <c r="AN213" s="252"/>
    </row>
    <row r="214" spans="1:40" s="55" customFormat="1" ht="33.75" customHeight="1">
      <c r="A214" s="69" t="s">
        <v>62</v>
      </c>
      <c r="B214" s="70">
        <v>902</v>
      </c>
      <c r="C214" s="58" t="s">
        <v>63</v>
      </c>
      <c r="D214" s="58"/>
      <c r="E214" s="58"/>
      <c r="F214" s="155">
        <f>F215+F218</f>
        <v>1041.5999999999999</v>
      </c>
      <c r="G214" s="163">
        <f>G215+G218+G225</f>
        <v>11426</v>
      </c>
      <c r="H214" s="26">
        <f t="shared" ref="H214:H239" si="82">F214+G214</f>
        <v>12467.6</v>
      </c>
      <c r="I214" s="28">
        <f>I215+I218+I225</f>
        <v>0</v>
      </c>
      <c r="J214" s="28"/>
      <c r="K214" s="252">
        <f t="shared" si="63"/>
        <v>12467.6</v>
      </c>
      <c r="L214" s="28">
        <f>L215+L218+L225</f>
        <v>0</v>
      </c>
      <c r="M214" s="28">
        <f>M215+M218+M225</f>
        <v>0</v>
      </c>
      <c r="N214" s="26">
        <f t="shared" si="75"/>
        <v>12467.6</v>
      </c>
      <c r="O214" s="28">
        <f>O215+O218</f>
        <v>0</v>
      </c>
      <c r="P214" s="28">
        <f>P215+P218</f>
        <v>0</v>
      </c>
      <c r="Q214" s="28">
        <f t="shared" si="67"/>
        <v>12467.6</v>
      </c>
      <c r="R214" s="28">
        <f>R215+R218</f>
        <v>0</v>
      </c>
      <c r="S214" s="28">
        <f>S215+S218</f>
        <v>0</v>
      </c>
      <c r="T214" s="252">
        <f t="shared" si="81"/>
        <v>12467.6</v>
      </c>
      <c r="U214" s="28">
        <f>U215+U218</f>
        <v>0</v>
      </c>
      <c r="V214" s="28">
        <f>V215+V218</f>
        <v>0</v>
      </c>
      <c r="W214" s="26">
        <f t="shared" si="76"/>
        <v>12467.6</v>
      </c>
      <c r="X214" s="28">
        <f>X215+X218</f>
        <v>0</v>
      </c>
      <c r="Y214" s="28">
        <f>Y215+Y218</f>
        <v>0</v>
      </c>
      <c r="Z214" s="26">
        <f t="shared" si="77"/>
        <v>12467.6</v>
      </c>
      <c r="AA214" s="28">
        <f>AA215+AA218+AA225</f>
        <v>-3200</v>
      </c>
      <c r="AB214" s="28">
        <f>AB215+AB218</f>
        <v>0</v>
      </c>
      <c r="AC214" s="6">
        <f t="shared" si="78"/>
        <v>9267.6</v>
      </c>
      <c r="AD214" s="28">
        <f>AD215+AD218</f>
        <v>390.99999999999994</v>
      </c>
      <c r="AE214" s="28">
        <f>AE215+AE218</f>
        <v>-135.4</v>
      </c>
      <c r="AF214" s="6">
        <f t="shared" si="65"/>
        <v>9523.2000000000007</v>
      </c>
      <c r="AG214" s="28">
        <f>AG215+AG218</f>
        <v>0</v>
      </c>
      <c r="AH214" s="28">
        <f>AH215+AH218</f>
        <v>0</v>
      </c>
      <c r="AI214" s="26">
        <f t="shared" si="68"/>
        <v>9523.2000000000007</v>
      </c>
      <c r="AJ214" s="28">
        <f>AJ215+AJ218+AJ225</f>
        <v>0</v>
      </c>
      <c r="AK214" s="28">
        <f>AK215+AK218</f>
        <v>0</v>
      </c>
      <c r="AL214" s="6">
        <f t="shared" si="69"/>
        <v>9523.2000000000007</v>
      </c>
      <c r="AM214" s="155">
        <f>AM215+AM218+AM225</f>
        <v>9017.4</v>
      </c>
      <c r="AN214" s="252">
        <f t="shared" si="80"/>
        <v>94.688760080645153</v>
      </c>
    </row>
    <row r="215" spans="1:40" s="55" customFormat="1" ht="21" customHeight="1">
      <c r="A215" s="61" t="s">
        <v>64</v>
      </c>
      <c r="B215" s="70">
        <v>902</v>
      </c>
      <c r="C215" s="58" t="s">
        <v>65</v>
      </c>
      <c r="D215" s="58"/>
      <c r="E215" s="58"/>
      <c r="F215" s="155" t="str">
        <f t="shared" ref="F215:M216" si="83">F216</f>
        <v>1041.6</v>
      </c>
      <c r="G215" s="163">
        <f t="shared" si="83"/>
        <v>0</v>
      </c>
      <c r="H215" s="28">
        <f t="shared" si="82"/>
        <v>1041.5999999999999</v>
      </c>
      <c r="I215" s="28">
        <f t="shared" si="83"/>
        <v>0</v>
      </c>
      <c r="J215" s="28"/>
      <c r="K215" s="252">
        <f t="shared" si="63"/>
        <v>1041.5999999999999</v>
      </c>
      <c r="L215" s="28">
        <f t="shared" si="83"/>
        <v>0</v>
      </c>
      <c r="M215" s="28">
        <f t="shared" si="83"/>
        <v>0</v>
      </c>
      <c r="N215" s="28">
        <f t="shared" si="75"/>
        <v>1041.5999999999999</v>
      </c>
      <c r="O215" s="28">
        <f>O216</f>
        <v>0</v>
      </c>
      <c r="P215" s="28">
        <f>P216</f>
        <v>0</v>
      </c>
      <c r="Q215" s="28">
        <f t="shared" si="67"/>
        <v>1041.5999999999999</v>
      </c>
      <c r="R215" s="28">
        <f>R216</f>
        <v>0</v>
      </c>
      <c r="S215" s="28">
        <f>S216</f>
        <v>0</v>
      </c>
      <c r="T215" s="252">
        <f t="shared" si="81"/>
        <v>1041.5999999999999</v>
      </c>
      <c r="U215" s="28">
        <f>U216</f>
        <v>0</v>
      </c>
      <c r="V215" s="28">
        <f>V216</f>
        <v>0</v>
      </c>
      <c r="W215" s="28">
        <f t="shared" si="76"/>
        <v>1041.5999999999999</v>
      </c>
      <c r="X215" s="28">
        <f>X216</f>
        <v>0</v>
      </c>
      <c r="Y215" s="28">
        <f>Y216</f>
        <v>0</v>
      </c>
      <c r="Z215" s="28">
        <f t="shared" si="77"/>
        <v>1041.5999999999999</v>
      </c>
      <c r="AA215" s="28">
        <f>AA216</f>
        <v>0</v>
      </c>
      <c r="AB215" s="28">
        <f>AB216</f>
        <v>0</v>
      </c>
      <c r="AC215" s="28">
        <f t="shared" si="78"/>
        <v>1041.5999999999999</v>
      </c>
      <c r="AD215" s="28">
        <f>AD216</f>
        <v>0</v>
      </c>
      <c r="AE215" s="28">
        <f>AE216</f>
        <v>-135.4</v>
      </c>
      <c r="AF215" s="6">
        <f t="shared" si="65"/>
        <v>906.19999999999993</v>
      </c>
      <c r="AG215" s="28">
        <f>AG216</f>
        <v>0</v>
      </c>
      <c r="AH215" s="28">
        <f>AH216</f>
        <v>0</v>
      </c>
      <c r="AI215" s="28">
        <f t="shared" si="68"/>
        <v>906.19999999999993</v>
      </c>
      <c r="AJ215" s="28">
        <f>AJ216</f>
        <v>0</v>
      </c>
      <c r="AK215" s="28">
        <f>AK216</f>
        <v>0</v>
      </c>
      <c r="AL215" s="28">
        <f t="shared" si="69"/>
        <v>906.19999999999993</v>
      </c>
      <c r="AM215" s="155">
        <f>AM216</f>
        <v>906.2</v>
      </c>
      <c r="AN215" s="252">
        <f t="shared" si="80"/>
        <v>100.00000000000003</v>
      </c>
    </row>
    <row r="216" spans="1:40" ht="33.75" customHeight="1">
      <c r="A216" s="1" t="s">
        <v>121</v>
      </c>
      <c r="B216" s="27">
        <v>902</v>
      </c>
      <c r="C216" s="8" t="s">
        <v>65</v>
      </c>
      <c r="D216" s="8" t="s">
        <v>154</v>
      </c>
      <c r="E216" s="8"/>
      <c r="F216" s="156" t="str">
        <f t="shared" si="83"/>
        <v>1041.6</v>
      </c>
      <c r="G216" s="161">
        <f t="shared" si="83"/>
        <v>0</v>
      </c>
      <c r="H216" s="6">
        <f t="shared" si="82"/>
        <v>1041.5999999999999</v>
      </c>
      <c r="I216" s="6">
        <f t="shared" si="83"/>
        <v>0</v>
      </c>
      <c r="J216" s="6"/>
      <c r="K216" s="252">
        <f t="shared" si="63"/>
        <v>1041.5999999999999</v>
      </c>
      <c r="L216" s="6">
        <f t="shared" si="83"/>
        <v>0</v>
      </c>
      <c r="M216" s="6">
        <f t="shared" si="83"/>
        <v>0</v>
      </c>
      <c r="N216" s="6">
        <f t="shared" si="75"/>
        <v>1041.5999999999999</v>
      </c>
      <c r="O216" s="6">
        <f>O217</f>
        <v>0</v>
      </c>
      <c r="P216" s="6">
        <f>P217</f>
        <v>0</v>
      </c>
      <c r="Q216" s="6">
        <f t="shared" si="67"/>
        <v>1041.5999999999999</v>
      </c>
      <c r="R216" s="6">
        <f>R217</f>
        <v>0</v>
      </c>
      <c r="S216" s="6">
        <f>S217</f>
        <v>0</v>
      </c>
      <c r="T216" s="252">
        <f t="shared" si="81"/>
        <v>1041.5999999999999</v>
      </c>
      <c r="U216" s="6">
        <f>U217</f>
        <v>0</v>
      </c>
      <c r="V216" s="6">
        <f>V217</f>
        <v>0</v>
      </c>
      <c r="W216" s="6">
        <f t="shared" si="76"/>
        <v>1041.5999999999999</v>
      </c>
      <c r="X216" s="6">
        <f>X217</f>
        <v>0</v>
      </c>
      <c r="Y216" s="6">
        <f>Y217</f>
        <v>0</v>
      </c>
      <c r="Z216" s="6">
        <f t="shared" si="77"/>
        <v>1041.5999999999999</v>
      </c>
      <c r="AA216" s="6">
        <f>AA217</f>
        <v>0</v>
      </c>
      <c r="AB216" s="6">
        <f>AB217</f>
        <v>0</v>
      </c>
      <c r="AC216" s="6">
        <f t="shared" si="78"/>
        <v>1041.5999999999999</v>
      </c>
      <c r="AD216" s="6">
        <f>AD217</f>
        <v>0</v>
      </c>
      <c r="AE216" s="6">
        <f>AE217</f>
        <v>-135.4</v>
      </c>
      <c r="AF216" s="6">
        <f t="shared" si="65"/>
        <v>906.19999999999993</v>
      </c>
      <c r="AG216" s="6">
        <f>AG217</f>
        <v>0</v>
      </c>
      <c r="AH216" s="6">
        <f>AH217</f>
        <v>0</v>
      </c>
      <c r="AI216" s="6">
        <f t="shared" si="68"/>
        <v>906.19999999999993</v>
      </c>
      <c r="AJ216" s="6">
        <f>AJ217</f>
        <v>0</v>
      </c>
      <c r="AK216" s="6">
        <f>AK217</f>
        <v>0</v>
      </c>
      <c r="AL216" s="6">
        <f t="shared" si="69"/>
        <v>906.19999999999993</v>
      </c>
      <c r="AM216" s="156">
        <f>AM217</f>
        <v>906.2</v>
      </c>
      <c r="AN216" s="252">
        <f t="shared" si="80"/>
        <v>100.00000000000003</v>
      </c>
    </row>
    <row r="217" spans="1:40" ht="20.25" customHeight="1">
      <c r="A217" s="1" t="s">
        <v>66</v>
      </c>
      <c r="B217" s="27">
        <v>902</v>
      </c>
      <c r="C217" s="8" t="s">
        <v>65</v>
      </c>
      <c r="D217" s="8" t="s">
        <v>154</v>
      </c>
      <c r="E217" s="8" t="s">
        <v>67</v>
      </c>
      <c r="F217" s="8" t="s">
        <v>441</v>
      </c>
      <c r="G217" s="138"/>
      <c r="H217" s="6">
        <f t="shared" si="82"/>
        <v>1041.5999999999999</v>
      </c>
      <c r="I217" s="6"/>
      <c r="J217" s="6"/>
      <c r="K217" s="252">
        <f t="shared" si="63"/>
        <v>1041.5999999999999</v>
      </c>
      <c r="L217" s="6"/>
      <c r="M217" s="6"/>
      <c r="N217" s="6">
        <f t="shared" si="75"/>
        <v>1041.5999999999999</v>
      </c>
      <c r="O217" s="6"/>
      <c r="P217" s="6"/>
      <c r="Q217" s="6">
        <f t="shared" si="67"/>
        <v>1041.5999999999999</v>
      </c>
      <c r="R217" s="6"/>
      <c r="S217" s="6"/>
      <c r="T217" s="252">
        <f t="shared" si="81"/>
        <v>1041.5999999999999</v>
      </c>
      <c r="U217" s="6"/>
      <c r="V217" s="6"/>
      <c r="W217" s="6">
        <f t="shared" si="76"/>
        <v>1041.5999999999999</v>
      </c>
      <c r="X217" s="6"/>
      <c r="Y217" s="6"/>
      <c r="Z217" s="6">
        <f t="shared" si="77"/>
        <v>1041.5999999999999</v>
      </c>
      <c r="AA217" s="6"/>
      <c r="AB217" s="6"/>
      <c r="AC217" s="6">
        <f t="shared" si="78"/>
        <v>1041.5999999999999</v>
      </c>
      <c r="AD217" s="6"/>
      <c r="AE217" s="6">
        <v>-135.4</v>
      </c>
      <c r="AF217" s="6">
        <f t="shared" si="65"/>
        <v>906.19999999999993</v>
      </c>
      <c r="AG217" s="6"/>
      <c r="AH217" s="6"/>
      <c r="AI217" s="6">
        <f t="shared" si="68"/>
        <v>906.19999999999993</v>
      </c>
      <c r="AJ217" s="6"/>
      <c r="AK217" s="6"/>
      <c r="AL217" s="6">
        <f t="shared" si="69"/>
        <v>906.19999999999993</v>
      </c>
      <c r="AM217" s="6">
        <v>906.2</v>
      </c>
      <c r="AN217" s="252">
        <f t="shared" si="80"/>
        <v>100.00000000000003</v>
      </c>
    </row>
    <row r="218" spans="1:40" s="55" customFormat="1" ht="21" customHeight="1">
      <c r="A218" s="61" t="s">
        <v>68</v>
      </c>
      <c r="B218" s="70">
        <v>902</v>
      </c>
      <c r="C218" s="58" t="s">
        <v>69</v>
      </c>
      <c r="D218" s="58"/>
      <c r="E218" s="58"/>
      <c r="F218" s="155">
        <f>F219</f>
        <v>0</v>
      </c>
      <c r="G218" s="163">
        <f>G219</f>
        <v>10762.4</v>
      </c>
      <c r="H218" s="28">
        <f t="shared" si="82"/>
        <v>10762.4</v>
      </c>
      <c r="I218" s="28">
        <f>I219</f>
        <v>-59.1</v>
      </c>
      <c r="J218" s="28"/>
      <c r="K218" s="252">
        <f t="shared" si="63"/>
        <v>10703.3</v>
      </c>
      <c r="L218" s="28">
        <f>L219</f>
        <v>0</v>
      </c>
      <c r="M218" s="28">
        <f>M219</f>
        <v>0</v>
      </c>
      <c r="N218" s="28">
        <f t="shared" si="75"/>
        <v>10703.3</v>
      </c>
      <c r="O218" s="28">
        <f>O219</f>
        <v>0</v>
      </c>
      <c r="P218" s="28">
        <f>P219</f>
        <v>0</v>
      </c>
      <c r="Q218" s="28">
        <f t="shared" si="67"/>
        <v>10703.3</v>
      </c>
      <c r="R218" s="28">
        <f>R219</f>
        <v>0</v>
      </c>
      <c r="S218" s="28">
        <f>S219</f>
        <v>0</v>
      </c>
      <c r="T218" s="252">
        <f t="shared" si="81"/>
        <v>10703.3</v>
      </c>
      <c r="U218" s="28">
        <f>U219</f>
        <v>0</v>
      </c>
      <c r="V218" s="28">
        <f>V219</f>
        <v>0</v>
      </c>
      <c r="W218" s="28">
        <f t="shared" si="76"/>
        <v>10703.3</v>
      </c>
      <c r="X218" s="28">
        <f>X219</f>
        <v>0</v>
      </c>
      <c r="Y218" s="28">
        <f>Y219</f>
        <v>0</v>
      </c>
      <c r="Z218" s="28">
        <f t="shared" si="77"/>
        <v>10703.3</v>
      </c>
      <c r="AA218" s="28">
        <f>AA219</f>
        <v>-3200</v>
      </c>
      <c r="AB218" s="28">
        <f>AB219</f>
        <v>0</v>
      </c>
      <c r="AC218" s="28">
        <f t="shared" si="78"/>
        <v>7503.2999999999993</v>
      </c>
      <c r="AD218" s="28">
        <f>AD219</f>
        <v>390.99999999999994</v>
      </c>
      <c r="AE218" s="28">
        <f>AE219</f>
        <v>0</v>
      </c>
      <c r="AF218" s="6">
        <f t="shared" si="65"/>
        <v>7894.2999999999993</v>
      </c>
      <c r="AG218" s="28">
        <f>AG219</f>
        <v>0</v>
      </c>
      <c r="AH218" s="28">
        <f>AH219</f>
        <v>0</v>
      </c>
      <c r="AI218" s="28">
        <f t="shared" si="68"/>
        <v>7894.2999999999993</v>
      </c>
      <c r="AJ218" s="28">
        <f>AJ219</f>
        <v>0</v>
      </c>
      <c r="AK218" s="28">
        <f>AK219</f>
        <v>0</v>
      </c>
      <c r="AL218" s="28">
        <f t="shared" si="69"/>
        <v>7894.2999999999993</v>
      </c>
      <c r="AM218" s="155">
        <f>AM219</f>
        <v>7388.4999999999991</v>
      </c>
      <c r="AN218" s="252">
        <f t="shared" si="80"/>
        <v>93.59284547078272</v>
      </c>
    </row>
    <row r="219" spans="1:40" ht="33.75" customHeight="1">
      <c r="A219" s="1" t="s">
        <v>121</v>
      </c>
      <c r="B219" s="27">
        <v>902</v>
      </c>
      <c r="C219" s="8" t="s">
        <v>69</v>
      </c>
      <c r="D219" s="8" t="s">
        <v>154</v>
      </c>
      <c r="E219" s="8"/>
      <c r="F219" s="156">
        <f>F220+F223</f>
        <v>0</v>
      </c>
      <c r="G219" s="161">
        <f>G220+G223</f>
        <v>10762.4</v>
      </c>
      <c r="H219" s="6">
        <f t="shared" si="82"/>
        <v>10762.4</v>
      </c>
      <c r="I219" s="6">
        <f>I220+I223</f>
        <v>-59.1</v>
      </c>
      <c r="J219" s="6"/>
      <c r="K219" s="252">
        <f t="shared" si="63"/>
        <v>10703.3</v>
      </c>
      <c r="L219" s="6">
        <f>L220+L223</f>
        <v>0</v>
      </c>
      <c r="M219" s="6">
        <f>M220+M223</f>
        <v>0</v>
      </c>
      <c r="N219" s="6">
        <f t="shared" si="75"/>
        <v>10703.3</v>
      </c>
      <c r="O219" s="6">
        <f>O220+O223</f>
        <v>0</v>
      </c>
      <c r="P219" s="6">
        <f>P220+P223</f>
        <v>0</v>
      </c>
      <c r="Q219" s="6">
        <f t="shared" si="67"/>
        <v>10703.3</v>
      </c>
      <c r="R219" s="6">
        <f>R220+R223</f>
        <v>0</v>
      </c>
      <c r="S219" s="6">
        <f>S220+S223</f>
        <v>0</v>
      </c>
      <c r="T219" s="252">
        <f t="shared" si="81"/>
        <v>10703.3</v>
      </c>
      <c r="U219" s="6">
        <f>U220+U223</f>
        <v>0</v>
      </c>
      <c r="V219" s="6">
        <f>V220+V223</f>
        <v>0</v>
      </c>
      <c r="W219" s="6">
        <f t="shared" si="76"/>
        <v>10703.3</v>
      </c>
      <c r="X219" s="6">
        <f>X220+X223</f>
        <v>0</v>
      </c>
      <c r="Y219" s="6">
        <f>Y220+Y223</f>
        <v>0</v>
      </c>
      <c r="Z219" s="6">
        <f t="shared" si="77"/>
        <v>10703.3</v>
      </c>
      <c r="AA219" s="6">
        <f>AA220+AA223</f>
        <v>-3200</v>
      </c>
      <c r="AB219" s="6">
        <f>AB220+AB223</f>
        <v>0</v>
      </c>
      <c r="AC219" s="6">
        <f t="shared" si="78"/>
        <v>7503.2999999999993</v>
      </c>
      <c r="AD219" s="6">
        <f>AD220+AD223</f>
        <v>390.99999999999994</v>
      </c>
      <c r="AE219" s="6">
        <f>AE220+AE223</f>
        <v>0</v>
      </c>
      <c r="AF219" s="6">
        <f t="shared" si="65"/>
        <v>7894.2999999999993</v>
      </c>
      <c r="AG219" s="6">
        <f>AG220+AG223</f>
        <v>0</v>
      </c>
      <c r="AH219" s="6">
        <f>AH220+AH223</f>
        <v>0</v>
      </c>
      <c r="AI219" s="6">
        <f t="shared" si="68"/>
        <v>7894.2999999999993</v>
      </c>
      <c r="AJ219" s="6">
        <f>AJ220+AJ223</f>
        <v>0</v>
      </c>
      <c r="AK219" s="6">
        <f>AK220+AK223</f>
        <v>0</v>
      </c>
      <c r="AL219" s="6">
        <f t="shared" si="69"/>
        <v>7894.2999999999993</v>
      </c>
      <c r="AM219" s="156">
        <f>AM220+AM223</f>
        <v>7388.4999999999991</v>
      </c>
      <c r="AN219" s="252">
        <f t="shared" si="80"/>
        <v>93.59284547078272</v>
      </c>
    </row>
    <row r="220" spans="1:40" ht="33.75" customHeight="1">
      <c r="A220" s="224" t="s">
        <v>70</v>
      </c>
      <c r="B220" s="27">
        <v>902</v>
      </c>
      <c r="C220" s="8" t="s">
        <v>69</v>
      </c>
      <c r="D220" s="8" t="s">
        <v>150</v>
      </c>
      <c r="E220" s="8"/>
      <c r="F220" s="156">
        <f>F221+F222</f>
        <v>0</v>
      </c>
      <c r="G220" s="161">
        <f>G221+G222</f>
        <v>10170.6</v>
      </c>
      <c r="H220" s="6">
        <f t="shared" si="82"/>
        <v>10170.6</v>
      </c>
      <c r="I220" s="6">
        <f t="shared" ref="I220:AM220" si="84">I221+I222</f>
        <v>-59.1</v>
      </c>
      <c r="J220" s="6"/>
      <c r="K220" s="252">
        <f t="shared" si="63"/>
        <v>10111.5</v>
      </c>
      <c r="L220" s="6">
        <f t="shared" si="84"/>
        <v>0</v>
      </c>
      <c r="M220" s="6">
        <f t="shared" si="84"/>
        <v>0</v>
      </c>
      <c r="N220" s="6">
        <f t="shared" si="84"/>
        <v>10111.5</v>
      </c>
      <c r="O220" s="6">
        <f t="shared" si="84"/>
        <v>0</v>
      </c>
      <c r="P220" s="6">
        <f t="shared" si="84"/>
        <v>0</v>
      </c>
      <c r="Q220" s="6">
        <f t="shared" si="84"/>
        <v>10111.5</v>
      </c>
      <c r="R220" s="6">
        <f t="shared" si="84"/>
        <v>0</v>
      </c>
      <c r="S220" s="6">
        <f t="shared" si="84"/>
        <v>0</v>
      </c>
      <c r="T220" s="252">
        <f t="shared" si="81"/>
        <v>10111.5</v>
      </c>
      <c r="U220" s="6">
        <f t="shared" si="84"/>
        <v>0</v>
      </c>
      <c r="V220" s="6">
        <f t="shared" si="84"/>
        <v>0</v>
      </c>
      <c r="W220" s="6">
        <f t="shared" si="84"/>
        <v>10111.5</v>
      </c>
      <c r="X220" s="6">
        <f t="shared" si="84"/>
        <v>0</v>
      </c>
      <c r="Y220" s="6">
        <f t="shared" si="84"/>
        <v>0</v>
      </c>
      <c r="Z220" s="6">
        <f t="shared" si="84"/>
        <v>10111.5</v>
      </c>
      <c r="AA220" s="6">
        <f t="shared" si="84"/>
        <v>-3200</v>
      </c>
      <c r="AB220" s="6">
        <f t="shared" si="84"/>
        <v>0</v>
      </c>
      <c r="AC220" s="6">
        <f t="shared" si="84"/>
        <v>6911.4999999999991</v>
      </c>
      <c r="AD220" s="6">
        <f t="shared" si="84"/>
        <v>390.99999999999994</v>
      </c>
      <c r="AE220" s="6">
        <f t="shared" si="84"/>
        <v>0</v>
      </c>
      <c r="AF220" s="6">
        <f t="shared" si="65"/>
        <v>7302.4999999999991</v>
      </c>
      <c r="AG220" s="6">
        <f t="shared" si="84"/>
        <v>0</v>
      </c>
      <c r="AH220" s="6">
        <f t="shared" si="84"/>
        <v>0</v>
      </c>
      <c r="AI220" s="6">
        <f t="shared" si="84"/>
        <v>7302.4999999999991</v>
      </c>
      <c r="AJ220" s="6">
        <f t="shared" si="84"/>
        <v>0</v>
      </c>
      <c r="AK220" s="6">
        <f t="shared" si="84"/>
        <v>0</v>
      </c>
      <c r="AL220" s="6">
        <f t="shared" si="84"/>
        <v>7302.4999999999991</v>
      </c>
      <c r="AM220" s="156">
        <f t="shared" si="84"/>
        <v>6925.7999999999993</v>
      </c>
      <c r="AN220" s="252">
        <f t="shared" si="80"/>
        <v>94.841492639507024</v>
      </c>
    </row>
    <row r="221" spans="1:40" ht="21.75" customHeight="1">
      <c r="A221" s="7" t="s">
        <v>8</v>
      </c>
      <c r="B221" s="27">
        <v>902</v>
      </c>
      <c r="C221" s="8" t="s">
        <v>69</v>
      </c>
      <c r="D221" s="8" t="s">
        <v>150</v>
      </c>
      <c r="E221" s="8" t="s">
        <v>9</v>
      </c>
      <c r="F221" s="8"/>
      <c r="G221" s="138">
        <v>100.7</v>
      </c>
      <c r="H221" s="6">
        <f t="shared" si="82"/>
        <v>100.7</v>
      </c>
      <c r="I221" s="6"/>
      <c r="J221" s="6"/>
      <c r="K221" s="252">
        <f t="shared" si="63"/>
        <v>100.7</v>
      </c>
      <c r="L221" s="6"/>
      <c r="M221" s="6"/>
      <c r="N221" s="6">
        <f t="shared" si="75"/>
        <v>100.7</v>
      </c>
      <c r="O221" s="6"/>
      <c r="P221" s="6"/>
      <c r="Q221" s="6">
        <f t="shared" si="67"/>
        <v>100.7</v>
      </c>
      <c r="R221" s="6"/>
      <c r="S221" s="6"/>
      <c r="T221" s="252">
        <f t="shared" si="81"/>
        <v>100.7</v>
      </c>
      <c r="U221" s="6"/>
      <c r="V221" s="6"/>
      <c r="W221" s="6">
        <f t="shared" si="76"/>
        <v>100.7</v>
      </c>
      <c r="X221" s="6"/>
      <c r="Y221" s="6"/>
      <c r="Z221" s="6">
        <f t="shared" si="77"/>
        <v>100.7</v>
      </c>
      <c r="AA221" s="6"/>
      <c r="AB221" s="6"/>
      <c r="AC221" s="6">
        <f t="shared" si="78"/>
        <v>100.7</v>
      </c>
      <c r="AD221" s="6">
        <v>1.7</v>
      </c>
      <c r="AE221" s="6"/>
      <c r="AF221" s="6">
        <f t="shared" si="65"/>
        <v>102.4</v>
      </c>
      <c r="AG221" s="6"/>
      <c r="AH221" s="6"/>
      <c r="AI221" s="6">
        <f t="shared" si="68"/>
        <v>102.4</v>
      </c>
      <c r="AJ221" s="6"/>
      <c r="AK221" s="6"/>
      <c r="AL221" s="6">
        <f t="shared" si="69"/>
        <v>102.4</v>
      </c>
      <c r="AM221" s="6">
        <v>102.4</v>
      </c>
      <c r="AN221" s="252">
        <f t="shared" si="80"/>
        <v>100</v>
      </c>
    </row>
    <row r="222" spans="1:40" ht="21" customHeight="1">
      <c r="A222" s="36" t="s">
        <v>66</v>
      </c>
      <c r="B222" s="27">
        <v>902</v>
      </c>
      <c r="C222" s="8" t="s">
        <v>69</v>
      </c>
      <c r="D222" s="8" t="s">
        <v>150</v>
      </c>
      <c r="E222" s="8" t="s">
        <v>67</v>
      </c>
      <c r="F222" s="8"/>
      <c r="G222" s="138">
        <v>10069.9</v>
      </c>
      <c r="H222" s="6">
        <f t="shared" si="82"/>
        <v>10069.9</v>
      </c>
      <c r="I222" s="6">
        <v>-59.1</v>
      </c>
      <c r="J222" s="6"/>
      <c r="K222" s="252">
        <f t="shared" si="63"/>
        <v>10010.799999999999</v>
      </c>
      <c r="L222" s="6"/>
      <c r="M222" s="6"/>
      <c r="N222" s="6">
        <f t="shared" si="75"/>
        <v>10010.799999999999</v>
      </c>
      <c r="O222" s="6"/>
      <c r="P222" s="6"/>
      <c r="Q222" s="6">
        <f t="shared" si="67"/>
        <v>10010.799999999999</v>
      </c>
      <c r="R222" s="6"/>
      <c r="S222" s="6"/>
      <c r="T222" s="252">
        <f t="shared" si="81"/>
        <v>10010.799999999999</v>
      </c>
      <c r="U222" s="6"/>
      <c r="V222" s="6"/>
      <c r="W222" s="6">
        <f t="shared" si="76"/>
        <v>10010.799999999999</v>
      </c>
      <c r="X222" s="6"/>
      <c r="Y222" s="6"/>
      <c r="Z222" s="6">
        <f t="shared" si="77"/>
        <v>10010.799999999999</v>
      </c>
      <c r="AA222" s="6">
        <v>-3200</v>
      </c>
      <c r="AB222" s="6"/>
      <c r="AC222" s="6">
        <f t="shared" si="78"/>
        <v>6810.7999999999993</v>
      </c>
      <c r="AD222" s="6">
        <f>891-1.7-500</f>
        <v>389.29999999999995</v>
      </c>
      <c r="AE222" s="6"/>
      <c r="AF222" s="6">
        <f t="shared" si="65"/>
        <v>7200.0999999999995</v>
      </c>
      <c r="AG222" s="6"/>
      <c r="AH222" s="6"/>
      <c r="AI222" s="6">
        <f t="shared" si="68"/>
        <v>7200.0999999999995</v>
      </c>
      <c r="AJ222" s="6"/>
      <c r="AK222" s="6"/>
      <c r="AL222" s="6">
        <f t="shared" si="69"/>
        <v>7200.0999999999995</v>
      </c>
      <c r="AM222" s="6">
        <v>6823.4</v>
      </c>
      <c r="AN222" s="252">
        <f t="shared" si="80"/>
        <v>94.768128220441383</v>
      </c>
    </row>
    <row r="223" spans="1:40" ht="70.5" customHeight="1">
      <c r="A223" s="224" t="s">
        <v>125</v>
      </c>
      <c r="B223" s="27">
        <v>902</v>
      </c>
      <c r="C223" s="8" t="s">
        <v>69</v>
      </c>
      <c r="D223" s="8" t="s">
        <v>151</v>
      </c>
      <c r="E223" s="8"/>
      <c r="F223" s="156">
        <f>F224</f>
        <v>0</v>
      </c>
      <c r="G223" s="161">
        <f>G224</f>
        <v>591.79999999999995</v>
      </c>
      <c r="H223" s="6">
        <f t="shared" si="82"/>
        <v>591.79999999999995</v>
      </c>
      <c r="I223" s="6">
        <f>I224</f>
        <v>0</v>
      </c>
      <c r="J223" s="6"/>
      <c r="K223" s="252">
        <f t="shared" si="63"/>
        <v>591.79999999999995</v>
      </c>
      <c r="L223" s="6">
        <f>L224</f>
        <v>0</v>
      </c>
      <c r="M223" s="6">
        <f>M224</f>
        <v>0</v>
      </c>
      <c r="N223" s="6">
        <f t="shared" si="75"/>
        <v>591.79999999999995</v>
      </c>
      <c r="O223" s="6">
        <f>O224</f>
        <v>0</v>
      </c>
      <c r="P223" s="6">
        <f>P224</f>
        <v>0</v>
      </c>
      <c r="Q223" s="6">
        <f t="shared" si="67"/>
        <v>591.79999999999995</v>
      </c>
      <c r="R223" s="6">
        <f>R224</f>
        <v>0</v>
      </c>
      <c r="S223" s="6">
        <f>S224</f>
        <v>0</v>
      </c>
      <c r="T223" s="252">
        <f t="shared" si="81"/>
        <v>591.79999999999995</v>
      </c>
      <c r="U223" s="6">
        <f>U224</f>
        <v>0</v>
      </c>
      <c r="V223" s="6">
        <f>V224</f>
        <v>0</v>
      </c>
      <c r="W223" s="6">
        <f t="shared" si="76"/>
        <v>591.79999999999995</v>
      </c>
      <c r="X223" s="6">
        <f>X224</f>
        <v>0</v>
      </c>
      <c r="Y223" s="6">
        <f>Y224</f>
        <v>0</v>
      </c>
      <c r="Z223" s="6">
        <f t="shared" si="77"/>
        <v>591.79999999999995</v>
      </c>
      <c r="AA223" s="6">
        <f>AA224</f>
        <v>0</v>
      </c>
      <c r="AB223" s="6">
        <f>AB224</f>
        <v>0</v>
      </c>
      <c r="AC223" s="6">
        <f t="shared" si="78"/>
        <v>591.79999999999995</v>
      </c>
      <c r="AD223" s="6">
        <f>AD224</f>
        <v>0</v>
      </c>
      <c r="AE223" s="6">
        <f>AE224</f>
        <v>0</v>
      </c>
      <c r="AF223" s="6">
        <f t="shared" si="65"/>
        <v>591.79999999999995</v>
      </c>
      <c r="AG223" s="6">
        <f>AG224</f>
        <v>0</v>
      </c>
      <c r="AH223" s="6">
        <f>AH224</f>
        <v>0</v>
      </c>
      <c r="AI223" s="6">
        <f t="shared" si="68"/>
        <v>591.79999999999995</v>
      </c>
      <c r="AJ223" s="6">
        <f>AJ224</f>
        <v>0</v>
      </c>
      <c r="AK223" s="6">
        <f>AK224</f>
        <v>0</v>
      </c>
      <c r="AL223" s="6">
        <f t="shared" si="69"/>
        <v>591.79999999999995</v>
      </c>
      <c r="AM223" s="156">
        <f>AM224</f>
        <v>462.7</v>
      </c>
      <c r="AN223" s="252">
        <f t="shared" si="80"/>
        <v>78.185197701926342</v>
      </c>
    </row>
    <row r="224" spans="1:40" ht="21.75" customHeight="1">
      <c r="A224" s="1" t="s">
        <v>61</v>
      </c>
      <c r="B224" s="27">
        <v>902</v>
      </c>
      <c r="C224" s="8" t="s">
        <v>69</v>
      </c>
      <c r="D224" s="8" t="s">
        <v>151</v>
      </c>
      <c r="E224" s="8" t="s">
        <v>25</v>
      </c>
      <c r="F224" s="8"/>
      <c r="G224" s="138">
        <v>591.79999999999995</v>
      </c>
      <c r="H224" s="6">
        <f t="shared" si="82"/>
        <v>591.79999999999995</v>
      </c>
      <c r="I224" s="6"/>
      <c r="J224" s="6"/>
      <c r="K224" s="252">
        <f t="shared" si="63"/>
        <v>591.79999999999995</v>
      </c>
      <c r="L224" s="6"/>
      <c r="M224" s="6"/>
      <c r="N224" s="6">
        <f t="shared" si="75"/>
        <v>591.79999999999995</v>
      </c>
      <c r="O224" s="6"/>
      <c r="P224" s="6"/>
      <c r="Q224" s="6">
        <f t="shared" si="67"/>
        <v>591.79999999999995</v>
      </c>
      <c r="R224" s="6"/>
      <c r="S224" s="6"/>
      <c r="T224" s="252">
        <f t="shared" si="81"/>
        <v>591.79999999999995</v>
      </c>
      <c r="U224" s="6"/>
      <c r="V224" s="6"/>
      <c r="W224" s="6">
        <f t="shared" si="76"/>
        <v>591.79999999999995</v>
      </c>
      <c r="X224" s="6"/>
      <c r="Y224" s="6"/>
      <c r="Z224" s="6">
        <f t="shared" si="77"/>
        <v>591.79999999999995</v>
      </c>
      <c r="AA224" s="6"/>
      <c r="AB224" s="6"/>
      <c r="AC224" s="6">
        <f t="shared" si="78"/>
        <v>591.79999999999995</v>
      </c>
      <c r="AD224" s="6"/>
      <c r="AE224" s="6"/>
      <c r="AF224" s="6">
        <f t="shared" si="65"/>
        <v>591.79999999999995</v>
      </c>
      <c r="AG224" s="6"/>
      <c r="AH224" s="6"/>
      <c r="AI224" s="6">
        <f t="shared" si="68"/>
        <v>591.79999999999995</v>
      </c>
      <c r="AJ224" s="6"/>
      <c r="AK224" s="6"/>
      <c r="AL224" s="6">
        <f t="shared" si="69"/>
        <v>591.79999999999995</v>
      </c>
      <c r="AM224" s="6">
        <v>462.7</v>
      </c>
      <c r="AN224" s="252">
        <f t="shared" si="80"/>
        <v>78.185197701926342</v>
      </c>
    </row>
    <row r="225" spans="1:40" ht="33.75" customHeight="1">
      <c r="A225" s="61" t="s">
        <v>249</v>
      </c>
      <c r="B225" s="131">
        <v>902</v>
      </c>
      <c r="C225" s="62" t="s">
        <v>248</v>
      </c>
      <c r="D225" s="62"/>
      <c r="E225" s="62"/>
      <c r="F225" s="62"/>
      <c r="G225" s="170">
        <f>G226</f>
        <v>663.59999999999991</v>
      </c>
      <c r="H225" s="6">
        <f t="shared" si="82"/>
        <v>663.59999999999991</v>
      </c>
      <c r="I225" s="26">
        <f>I226</f>
        <v>59.1</v>
      </c>
      <c r="J225" s="26"/>
      <c r="K225" s="252">
        <f t="shared" si="63"/>
        <v>722.69999999999993</v>
      </c>
      <c r="L225" s="26">
        <f>L226</f>
        <v>0</v>
      </c>
      <c r="M225" s="26"/>
      <c r="N225" s="26">
        <f t="shared" si="75"/>
        <v>722.69999999999993</v>
      </c>
      <c r="O225" s="26"/>
      <c r="P225" s="26"/>
      <c r="Q225" s="26">
        <f t="shared" si="67"/>
        <v>722.69999999999993</v>
      </c>
      <c r="R225" s="26"/>
      <c r="S225" s="26"/>
      <c r="T225" s="252">
        <f t="shared" si="81"/>
        <v>722.69999999999993</v>
      </c>
      <c r="U225" s="26"/>
      <c r="V225" s="26"/>
      <c r="W225" s="26">
        <f t="shared" si="76"/>
        <v>722.69999999999993</v>
      </c>
      <c r="X225" s="26"/>
      <c r="Y225" s="26"/>
      <c r="Z225" s="26">
        <f t="shared" si="77"/>
        <v>722.69999999999993</v>
      </c>
      <c r="AA225" s="26">
        <f>AA226</f>
        <v>0</v>
      </c>
      <c r="AB225" s="26"/>
      <c r="AC225" s="26">
        <f t="shared" si="78"/>
        <v>722.69999999999993</v>
      </c>
      <c r="AD225" s="26"/>
      <c r="AE225" s="26"/>
      <c r="AF225" s="6">
        <f t="shared" si="65"/>
        <v>722.69999999999993</v>
      </c>
      <c r="AG225" s="26"/>
      <c r="AH225" s="26"/>
      <c r="AI225" s="26">
        <f t="shared" ref="AI225:AI289" si="85">AF225+AG225+AH225</f>
        <v>722.69999999999993</v>
      </c>
      <c r="AJ225" s="26">
        <f>AJ226</f>
        <v>0</v>
      </c>
      <c r="AK225" s="26"/>
      <c r="AL225" s="26">
        <f t="shared" ref="AL225:AL289" si="86">AI225+AJ225+AK225</f>
        <v>722.69999999999993</v>
      </c>
      <c r="AM225" s="26">
        <f>AM226</f>
        <v>722.7</v>
      </c>
      <c r="AN225" s="252">
        <f t="shared" si="80"/>
        <v>100.00000000000003</v>
      </c>
    </row>
    <row r="226" spans="1:40" ht="64.5" customHeight="1">
      <c r="A226" s="224" t="s">
        <v>250</v>
      </c>
      <c r="B226" s="27">
        <v>902</v>
      </c>
      <c r="C226" s="8" t="s">
        <v>248</v>
      </c>
      <c r="D226" s="8" t="s">
        <v>150</v>
      </c>
      <c r="E226" s="8"/>
      <c r="F226" s="8"/>
      <c r="G226" s="138">
        <f>G227</f>
        <v>663.59999999999991</v>
      </c>
      <c r="H226" s="6">
        <f t="shared" si="82"/>
        <v>663.59999999999991</v>
      </c>
      <c r="I226" s="6">
        <f>I228+I229</f>
        <v>59.1</v>
      </c>
      <c r="J226" s="6"/>
      <c r="K226" s="252">
        <f t="shared" si="63"/>
        <v>722.69999999999993</v>
      </c>
      <c r="L226" s="6">
        <f>L227</f>
        <v>0</v>
      </c>
      <c r="M226" s="6"/>
      <c r="N226" s="6">
        <f t="shared" si="75"/>
        <v>722.69999999999993</v>
      </c>
      <c r="O226" s="6"/>
      <c r="P226" s="6"/>
      <c r="Q226" s="6">
        <f t="shared" si="67"/>
        <v>722.69999999999993</v>
      </c>
      <c r="R226" s="6"/>
      <c r="S226" s="6"/>
      <c r="T226" s="252">
        <f t="shared" si="81"/>
        <v>722.69999999999993</v>
      </c>
      <c r="U226" s="6"/>
      <c r="V226" s="6"/>
      <c r="W226" s="6">
        <f t="shared" si="76"/>
        <v>722.69999999999993</v>
      </c>
      <c r="X226" s="6"/>
      <c r="Y226" s="6"/>
      <c r="Z226" s="6">
        <f t="shared" si="77"/>
        <v>722.69999999999993</v>
      </c>
      <c r="AA226" s="6">
        <f>AA227</f>
        <v>0</v>
      </c>
      <c r="AB226" s="6"/>
      <c r="AC226" s="6">
        <f t="shared" si="78"/>
        <v>722.69999999999993</v>
      </c>
      <c r="AD226" s="6"/>
      <c r="AE226" s="6"/>
      <c r="AF226" s="6">
        <f t="shared" si="65"/>
        <v>722.69999999999993</v>
      </c>
      <c r="AG226" s="6"/>
      <c r="AH226" s="6"/>
      <c r="AI226" s="6">
        <f t="shared" si="85"/>
        <v>722.69999999999993</v>
      </c>
      <c r="AJ226" s="6">
        <f>AJ227</f>
        <v>0</v>
      </c>
      <c r="AK226" s="6"/>
      <c r="AL226" s="6">
        <f t="shared" si="86"/>
        <v>722.69999999999993</v>
      </c>
      <c r="AM226" s="6">
        <f>AM227</f>
        <v>722.7</v>
      </c>
      <c r="AN226" s="252">
        <f t="shared" si="80"/>
        <v>100.00000000000003</v>
      </c>
    </row>
    <row r="227" spans="1:40" ht="33.75" hidden="1" customHeight="1">
      <c r="A227" s="1" t="s">
        <v>5</v>
      </c>
      <c r="B227" s="27">
        <v>902</v>
      </c>
      <c r="C227" s="8" t="s">
        <v>248</v>
      </c>
      <c r="D227" s="8" t="s">
        <v>150</v>
      </c>
      <c r="E227" s="8"/>
      <c r="F227" s="8"/>
      <c r="G227" s="138">
        <f>G228+G229</f>
        <v>663.59999999999991</v>
      </c>
      <c r="H227" s="6">
        <f t="shared" si="82"/>
        <v>663.59999999999991</v>
      </c>
      <c r="I227" s="6"/>
      <c r="J227" s="6"/>
      <c r="K227" s="252">
        <f t="shared" si="63"/>
        <v>663.59999999999991</v>
      </c>
      <c r="L227" s="6">
        <f>L228+L229</f>
        <v>0</v>
      </c>
      <c r="M227" s="6"/>
      <c r="N227" s="6">
        <f t="shared" si="75"/>
        <v>663.59999999999991</v>
      </c>
      <c r="O227" s="6"/>
      <c r="P227" s="6"/>
      <c r="Q227" s="6">
        <f t="shared" si="67"/>
        <v>663.59999999999991</v>
      </c>
      <c r="R227" s="6"/>
      <c r="S227" s="6"/>
      <c r="T227" s="252">
        <f t="shared" si="81"/>
        <v>663.59999999999991</v>
      </c>
      <c r="U227" s="6"/>
      <c r="V227" s="6"/>
      <c r="W227" s="6">
        <f t="shared" si="76"/>
        <v>663.59999999999991</v>
      </c>
      <c r="X227" s="6"/>
      <c r="Y227" s="6"/>
      <c r="Z227" s="6">
        <f t="shared" si="77"/>
        <v>663.59999999999991</v>
      </c>
      <c r="AA227" s="6">
        <f>AA228+AA229</f>
        <v>0</v>
      </c>
      <c r="AB227" s="6"/>
      <c r="AC227" s="6">
        <f t="shared" si="78"/>
        <v>663.59999999999991</v>
      </c>
      <c r="AD227" s="6"/>
      <c r="AE227" s="6"/>
      <c r="AF227" s="6">
        <f t="shared" si="65"/>
        <v>663.59999999999991</v>
      </c>
      <c r="AG227" s="6"/>
      <c r="AH227" s="6"/>
      <c r="AI227" s="6">
        <f t="shared" si="85"/>
        <v>663.59999999999991</v>
      </c>
      <c r="AJ227" s="6">
        <f>AJ228+AJ229</f>
        <v>0</v>
      </c>
      <c r="AK227" s="6"/>
      <c r="AL227" s="6">
        <f t="shared" si="86"/>
        <v>663.59999999999991</v>
      </c>
      <c r="AM227" s="6">
        <f>AM228+AM229</f>
        <v>722.7</v>
      </c>
      <c r="AN227" s="252">
        <f t="shared" si="80"/>
        <v>108.90596745027128</v>
      </c>
    </row>
    <row r="228" spans="1:40" ht="33.75" customHeight="1">
      <c r="A228" s="1" t="s">
        <v>6</v>
      </c>
      <c r="B228" s="27">
        <v>902</v>
      </c>
      <c r="C228" s="8" t="s">
        <v>248</v>
      </c>
      <c r="D228" s="8" t="s">
        <v>150</v>
      </c>
      <c r="E228" s="8" t="s">
        <v>7</v>
      </c>
      <c r="F228" s="8"/>
      <c r="G228" s="138">
        <v>570.29999999999995</v>
      </c>
      <c r="H228" s="6">
        <f t="shared" si="82"/>
        <v>570.29999999999995</v>
      </c>
      <c r="I228" s="6">
        <v>59.1</v>
      </c>
      <c r="J228" s="6"/>
      <c r="K228" s="252">
        <f t="shared" si="63"/>
        <v>629.4</v>
      </c>
      <c r="L228" s="6"/>
      <c r="M228" s="6"/>
      <c r="N228" s="6">
        <f t="shared" si="75"/>
        <v>629.4</v>
      </c>
      <c r="O228" s="6"/>
      <c r="P228" s="6"/>
      <c r="Q228" s="6">
        <f t="shared" si="67"/>
        <v>629.4</v>
      </c>
      <c r="R228" s="6"/>
      <c r="S228" s="6"/>
      <c r="T228" s="252">
        <f t="shared" si="81"/>
        <v>629.4</v>
      </c>
      <c r="U228" s="6"/>
      <c r="V228" s="6"/>
      <c r="W228" s="6">
        <f t="shared" si="76"/>
        <v>629.4</v>
      </c>
      <c r="X228" s="6"/>
      <c r="Y228" s="6"/>
      <c r="Z228" s="6">
        <f t="shared" si="77"/>
        <v>629.4</v>
      </c>
      <c r="AA228" s="6"/>
      <c r="AB228" s="6"/>
      <c r="AC228" s="6">
        <f t="shared" si="78"/>
        <v>629.4</v>
      </c>
      <c r="AD228" s="6">
        <f>28.3-0.1</f>
        <v>28.2</v>
      </c>
      <c r="AE228" s="6"/>
      <c r="AF228" s="6">
        <f t="shared" si="65"/>
        <v>657.6</v>
      </c>
      <c r="AG228" s="6"/>
      <c r="AH228" s="6"/>
      <c r="AI228" s="6">
        <f t="shared" si="85"/>
        <v>657.6</v>
      </c>
      <c r="AJ228" s="6"/>
      <c r="AK228" s="6"/>
      <c r="AL228" s="6">
        <f t="shared" si="86"/>
        <v>657.6</v>
      </c>
      <c r="AM228" s="6">
        <v>657.6</v>
      </c>
      <c r="AN228" s="252">
        <f t="shared" si="80"/>
        <v>100</v>
      </c>
    </row>
    <row r="229" spans="1:40" ht="33.75" customHeight="1">
      <c r="A229" s="1" t="s">
        <v>8</v>
      </c>
      <c r="B229" s="27">
        <v>902</v>
      </c>
      <c r="C229" s="8" t="s">
        <v>248</v>
      </c>
      <c r="D229" s="8" t="s">
        <v>150</v>
      </c>
      <c r="E229" s="8" t="s">
        <v>9</v>
      </c>
      <c r="F229" s="8"/>
      <c r="G229" s="138">
        <v>93.3</v>
      </c>
      <c r="H229" s="6">
        <f t="shared" si="82"/>
        <v>93.3</v>
      </c>
      <c r="I229" s="6"/>
      <c r="J229" s="6"/>
      <c r="K229" s="252">
        <f t="shared" si="63"/>
        <v>93.3</v>
      </c>
      <c r="L229" s="6"/>
      <c r="M229" s="6"/>
      <c r="N229" s="6">
        <f t="shared" si="75"/>
        <v>93.3</v>
      </c>
      <c r="O229" s="6"/>
      <c r="P229" s="6"/>
      <c r="Q229" s="6">
        <f t="shared" si="67"/>
        <v>93.3</v>
      </c>
      <c r="R229" s="6"/>
      <c r="S229" s="6"/>
      <c r="T229" s="252">
        <f t="shared" si="81"/>
        <v>93.3</v>
      </c>
      <c r="U229" s="6"/>
      <c r="V229" s="6"/>
      <c r="W229" s="6">
        <f t="shared" si="76"/>
        <v>93.3</v>
      </c>
      <c r="X229" s="6"/>
      <c r="Y229" s="6"/>
      <c r="Z229" s="6">
        <f t="shared" si="77"/>
        <v>93.3</v>
      </c>
      <c r="AA229" s="6"/>
      <c r="AB229" s="6"/>
      <c r="AC229" s="6">
        <f t="shared" si="78"/>
        <v>93.3</v>
      </c>
      <c r="AD229" s="6">
        <f>-28.3+0.1</f>
        <v>-28.2</v>
      </c>
      <c r="AE229" s="6"/>
      <c r="AF229" s="6">
        <f t="shared" si="65"/>
        <v>65.099999999999994</v>
      </c>
      <c r="AG229" s="6"/>
      <c r="AH229" s="6"/>
      <c r="AI229" s="6">
        <f t="shared" si="85"/>
        <v>65.099999999999994</v>
      </c>
      <c r="AJ229" s="6"/>
      <c r="AK229" s="6"/>
      <c r="AL229" s="6">
        <f t="shared" si="86"/>
        <v>65.099999999999994</v>
      </c>
      <c r="AM229" s="6">
        <v>65.099999999999994</v>
      </c>
      <c r="AN229" s="252">
        <f t="shared" si="80"/>
        <v>100</v>
      </c>
    </row>
    <row r="230" spans="1:40" ht="33.75" customHeight="1">
      <c r="A230" s="102" t="s">
        <v>71</v>
      </c>
      <c r="B230" s="131">
        <v>902</v>
      </c>
      <c r="C230" s="62" t="s">
        <v>72</v>
      </c>
      <c r="D230" s="62"/>
      <c r="E230" s="62"/>
      <c r="F230" s="62"/>
      <c r="G230" s="170"/>
      <c r="H230" s="6">
        <f t="shared" si="82"/>
        <v>0</v>
      </c>
      <c r="I230" s="26">
        <f t="shared" ref="I230:M231" si="87">I231</f>
        <v>0</v>
      </c>
      <c r="J230" s="26"/>
      <c r="K230" s="252">
        <f t="shared" si="63"/>
        <v>0</v>
      </c>
      <c r="L230" s="26">
        <f t="shared" si="87"/>
        <v>0</v>
      </c>
      <c r="M230" s="26">
        <f t="shared" si="87"/>
        <v>0</v>
      </c>
      <c r="N230" s="26">
        <f t="shared" si="75"/>
        <v>0</v>
      </c>
      <c r="O230" s="26">
        <f>O231</f>
        <v>0</v>
      </c>
      <c r="P230" s="26">
        <f>P231</f>
        <v>0</v>
      </c>
      <c r="Q230" s="26">
        <f t="shared" si="67"/>
        <v>0</v>
      </c>
      <c r="R230" s="26">
        <f>R231</f>
        <v>0</v>
      </c>
      <c r="S230" s="26">
        <f>S231</f>
        <v>0</v>
      </c>
      <c r="T230" s="252">
        <f t="shared" si="81"/>
        <v>0</v>
      </c>
      <c r="U230" s="26">
        <f>U231</f>
        <v>0</v>
      </c>
      <c r="V230" s="26">
        <f>V231</f>
        <v>0</v>
      </c>
      <c r="W230" s="26">
        <f t="shared" ref="W230:W299" si="88">T230+U230+V230</f>
        <v>0</v>
      </c>
      <c r="X230" s="26">
        <f>X231</f>
        <v>0</v>
      </c>
      <c r="Y230" s="26">
        <f>Y231</f>
        <v>0</v>
      </c>
      <c r="Z230" s="26">
        <f t="shared" ref="Z230:Z298" si="89">W230+X230+Y230</f>
        <v>0</v>
      </c>
      <c r="AA230" s="26">
        <f>AA231</f>
        <v>0</v>
      </c>
      <c r="AB230" s="26">
        <f>AB231</f>
        <v>0</v>
      </c>
      <c r="AC230" s="26">
        <f t="shared" ref="AC230:AC294" si="90">Z230+AA230+AB230</f>
        <v>0</v>
      </c>
      <c r="AD230" s="26">
        <f>AD231</f>
        <v>0</v>
      </c>
      <c r="AE230" s="26">
        <f>AE231</f>
        <v>8048.7</v>
      </c>
      <c r="AF230" s="6">
        <f t="shared" si="65"/>
        <v>8048.7</v>
      </c>
      <c r="AG230" s="26">
        <f>AG231</f>
        <v>0</v>
      </c>
      <c r="AH230" s="26">
        <f>AH231</f>
        <v>0</v>
      </c>
      <c r="AI230" s="26">
        <f t="shared" si="85"/>
        <v>8048.7</v>
      </c>
      <c r="AJ230" s="26">
        <f>AJ231</f>
        <v>0</v>
      </c>
      <c r="AK230" s="26">
        <f>AK231</f>
        <v>0</v>
      </c>
      <c r="AL230" s="26">
        <f t="shared" si="86"/>
        <v>8048.7</v>
      </c>
      <c r="AM230" s="26">
        <f>AM231</f>
        <v>8048.7</v>
      </c>
      <c r="AN230" s="252">
        <f t="shared" si="80"/>
        <v>100</v>
      </c>
    </row>
    <row r="231" spans="1:40" ht="33.75" customHeight="1">
      <c r="A231" s="61" t="s">
        <v>73</v>
      </c>
      <c r="B231" s="131" t="s">
        <v>29</v>
      </c>
      <c r="C231" s="62" t="s">
        <v>74</v>
      </c>
      <c r="D231" s="62"/>
      <c r="E231" s="62"/>
      <c r="F231" s="62"/>
      <c r="G231" s="170"/>
      <c r="H231" s="6">
        <f t="shared" si="82"/>
        <v>0</v>
      </c>
      <c r="I231" s="26">
        <f t="shared" si="87"/>
        <v>0</v>
      </c>
      <c r="J231" s="26"/>
      <c r="K231" s="252">
        <f t="shared" si="63"/>
        <v>0</v>
      </c>
      <c r="L231" s="26">
        <f t="shared" si="87"/>
        <v>0</v>
      </c>
      <c r="M231" s="26">
        <f t="shared" si="87"/>
        <v>0</v>
      </c>
      <c r="N231" s="26">
        <f t="shared" si="75"/>
        <v>0</v>
      </c>
      <c r="O231" s="26">
        <f>O232</f>
        <v>0</v>
      </c>
      <c r="P231" s="26">
        <f>P232</f>
        <v>0</v>
      </c>
      <c r="Q231" s="26">
        <f t="shared" si="67"/>
        <v>0</v>
      </c>
      <c r="R231" s="26">
        <f>R232</f>
        <v>0</v>
      </c>
      <c r="S231" s="26">
        <f>S232</f>
        <v>0</v>
      </c>
      <c r="T231" s="252">
        <f t="shared" si="81"/>
        <v>0</v>
      </c>
      <c r="U231" s="26">
        <f>U232+U233</f>
        <v>0</v>
      </c>
      <c r="V231" s="26">
        <f>V232+V233</f>
        <v>0</v>
      </c>
      <c r="W231" s="26">
        <f t="shared" si="88"/>
        <v>0</v>
      </c>
      <c r="X231" s="26">
        <f>X232+X233</f>
        <v>0</v>
      </c>
      <c r="Y231" s="26">
        <f>Y232+Y237</f>
        <v>0</v>
      </c>
      <c r="Z231" s="26">
        <f t="shared" si="89"/>
        <v>0</v>
      </c>
      <c r="AA231" s="26">
        <f>AA232+AA233</f>
        <v>0</v>
      </c>
      <c r="AB231" s="26">
        <f>AB232+AB233</f>
        <v>0</v>
      </c>
      <c r="AC231" s="26">
        <f t="shared" si="90"/>
        <v>0</v>
      </c>
      <c r="AD231" s="26">
        <f>AD232+AD234+AD237</f>
        <v>0</v>
      </c>
      <c r="AE231" s="26">
        <f>AE232+AE234+AE237+AE233</f>
        <v>8048.7</v>
      </c>
      <c r="AF231" s="6">
        <f t="shared" si="65"/>
        <v>8048.7</v>
      </c>
      <c r="AG231" s="26">
        <f>AG232+AG234+AG237</f>
        <v>0</v>
      </c>
      <c r="AH231" s="26">
        <f>AH232+AH234+AH237</f>
        <v>0</v>
      </c>
      <c r="AI231" s="26">
        <f t="shared" si="85"/>
        <v>8048.7</v>
      </c>
      <c r="AJ231" s="26">
        <f>AJ232+AJ234+AJ237</f>
        <v>0</v>
      </c>
      <c r="AK231" s="26">
        <f>AK232+AK234+AK237</f>
        <v>0</v>
      </c>
      <c r="AL231" s="26">
        <f t="shared" si="86"/>
        <v>8048.7</v>
      </c>
      <c r="AM231" s="26">
        <f>AM232+AM234+AM237+AM233</f>
        <v>8048.7</v>
      </c>
      <c r="AN231" s="252">
        <f t="shared" si="80"/>
        <v>100</v>
      </c>
    </row>
    <row r="232" spans="1:40" ht="33.75" customHeight="1">
      <c r="A232" s="1" t="s">
        <v>559</v>
      </c>
      <c r="B232" s="27" t="s">
        <v>29</v>
      </c>
      <c r="C232" s="8" t="s">
        <v>74</v>
      </c>
      <c r="D232" s="8" t="s">
        <v>154</v>
      </c>
      <c r="E232" s="8" t="s">
        <v>47</v>
      </c>
      <c r="F232" s="8"/>
      <c r="G232" s="138"/>
      <c r="H232" s="6">
        <f t="shared" si="82"/>
        <v>0</v>
      </c>
      <c r="I232" s="6">
        <f>I233+I234</f>
        <v>0</v>
      </c>
      <c r="J232" s="6"/>
      <c r="K232" s="252">
        <f t="shared" si="63"/>
        <v>0</v>
      </c>
      <c r="L232" s="6">
        <f>L233+L234</f>
        <v>0</v>
      </c>
      <c r="M232" s="6">
        <f>M233+M234</f>
        <v>0</v>
      </c>
      <c r="N232" s="6">
        <f t="shared" si="75"/>
        <v>0</v>
      </c>
      <c r="O232" s="6">
        <f>O233+O234</f>
        <v>0</v>
      </c>
      <c r="P232" s="6">
        <f>P233+P234</f>
        <v>0</v>
      </c>
      <c r="Q232" s="6">
        <f t="shared" si="67"/>
        <v>0</v>
      </c>
      <c r="R232" s="6">
        <f>R233+R234</f>
        <v>0</v>
      </c>
      <c r="S232" s="6">
        <f>S233+S234</f>
        <v>0</v>
      </c>
      <c r="T232" s="252">
        <f t="shared" si="81"/>
        <v>0</v>
      </c>
      <c r="U232" s="6">
        <f>U233</f>
        <v>0</v>
      </c>
      <c r="V232" s="6">
        <f>V233</f>
        <v>0</v>
      </c>
      <c r="W232" s="6">
        <f t="shared" si="88"/>
        <v>0</v>
      </c>
      <c r="X232" s="6">
        <f>X233</f>
        <v>0</v>
      </c>
      <c r="Y232" s="6">
        <f>Y233</f>
        <v>0</v>
      </c>
      <c r="Z232" s="6">
        <f t="shared" si="89"/>
        <v>0</v>
      </c>
      <c r="AA232" s="6">
        <f>AA233</f>
        <v>0</v>
      </c>
      <c r="AB232" s="6">
        <f>AB233</f>
        <v>0</v>
      </c>
      <c r="AC232" s="6">
        <f t="shared" si="90"/>
        <v>0</v>
      </c>
      <c r="AD232" s="6">
        <f>AD233</f>
        <v>0</v>
      </c>
      <c r="AE232" s="6">
        <v>5949.5</v>
      </c>
      <c r="AF232" s="6">
        <f t="shared" si="65"/>
        <v>5949.5</v>
      </c>
      <c r="AG232" s="6">
        <f>AG233</f>
        <v>0</v>
      </c>
      <c r="AH232" s="6">
        <f>AH233</f>
        <v>0</v>
      </c>
      <c r="AI232" s="6">
        <f t="shared" si="85"/>
        <v>5949.5</v>
      </c>
      <c r="AJ232" s="6">
        <f>AJ233</f>
        <v>0</v>
      </c>
      <c r="AK232" s="6">
        <f>AK233</f>
        <v>0</v>
      </c>
      <c r="AL232" s="6">
        <f t="shared" si="86"/>
        <v>5949.5</v>
      </c>
      <c r="AM232" s="6">
        <v>5949.5</v>
      </c>
      <c r="AN232" s="252">
        <f t="shared" si="80"/>
        <v>100</v>
      </c>
    </row>
    <row r="233" spans="1:40" ht="33.75" customHeight="1">
      <c r="A233" s="1" t="s">
        <v>558</v>
      </c>
      <c r="B233" s="27" t="s">
        <v>29</v>
      </c>
      <c r="C233" s="8" t="s">
        <v>74</v>
      </c>
      <c r="D233" s="8" t="s">
        <v>154</v>
      </c>
      <c r="E233" s="8" t="s">
        <v>18</v>
      </c>
      <c r="F233" s="8"/>
      <c r="G233" s="138"/>
      <c r="H233" s="6">
        <f t="shared" si="82"/>
        <v>0</v>
      </c>
      <c r="I233" s="6"/>
      <c r="J233" s="6"/>
      <c r="K233" s="252">
        <f t="shared" si="63"/>
        <v>0</v>
      </c>
      <c r="L233" s="6"/>
      <c r="M233" s="6"/>
      <c r="N233" s="6">
        <f t="shared" si="75"/>
        <v>0</v>
      </c>
      <c r="O233" s="6"/>
      <c r="P233" s="6"/>
      <c r="Q233" s="6">
        <f t="shared" si="67"/>
        <v>0</v>
      </c>
      <c r="R233" s="6"/>
      <c r="S233" s="6"/>
      <c r="T233" s="252">
        <f t="shared" si="81"/>
        <v>0</v>
      </c>
      <c r="U233" s="6"/>
      <c r="V233" s="6"/>
      <c r="W233" s="6">
        <f t="shared" si="88"/>
        <v>0</v>
      </c>
      <c r="X233" s="6"/>
      <c r="Y233" s="6"/>
      <c r="Z233" s="6">
        <f t="shared" si="89"/>
        <v>0</v>
      </c>
      <c r="AA233" s="6"/>
      <c r="AB233" s="6"/>
      <c r="AC233" s="6">
        <f t="shared" si="90"/>
        <v>0</v>
      </c>
      <c r="AD233" s="6"/>
      <c r="AE233" s="6">
        <v>2099.1999999999998</v>
      </c>
      <c r="AF233" s="6">
        <f t="shared" si="65"/>
        <v>2099.1999999999998</v>
      </c>
      <c r="AG233" s="6"/>
      <c r="AH233" s="6"/>
      <c r="AI233" s="6">
        <f t="shared" si="85"/>
        <v>2099.1999999999998</v>
      </c>
      <c r="AJ233" s="6"/>
      <c r="AK233" s="6"/>
      <c r="AL233" s="6">
        <f t="shared" si="86"/>
        <v>2099.1999999999998</v>
      </c>
      <c r="AM233" s="6">
        <v>2099.1999999999998</v>
      </c>
      <c r="AN233" s="252">
        <f t="shared" si="80"/>
        <v>100</v>
      </c>
    </row>
    <row r="234" spans="1:40" ht="33.75" hidden="1" customHeight="1">
      <c r="A234" s="1" t="s">
        <v>196</v>
      </c>
      <c r="B234" s="27" t="s">
        <v>29</v>
      </c>
      <c r="C234" s="8" t="s">
        <v>74</v>
      </c>
      <c r="D234" s="8" t="s">
        <v>251</v>
      </c>
      <c r="E234" s="8"/>
      <c r="F234" s="8"/>
      <c r="G234" s="138"/>
      <c r="H234" s="6">
        <f t="shared" si="82"/>
        <v>0</v>
      </c>
      <c r="I234" s="6">
        <f>I235</f>
        <v>0</v>
      </c>
      <c r="J234" s="6"/>
      <c r="K234" s="252">
        <f t="shared" si="63"/>
        <v>0</v>
      </c>
      <c r="L234" s="6">
        <f>L235</f>
        <v>0</v>
      </c>
      <c r="M234" s="6">
        <f>M235</f>
        <v>0</v>
      </c>
      <c r="N234" s="6">
        <f t="shared" si="75"/>
        <v>0</v>
      </c>
      <c r="O234" s="6">
        <f>O235</f>
        <v>0</v>
      </c>
      <c r="P234" s="6">
        <f>P235</f>
        <v>0</v>
      </c>
      <c r="Q234" s="6">
        <f t="shared" si="67"/>
        <v>0</v>
      </c>
      <c r="R234" s="6">
        <f>R235</f>
        <v>0</v>
      </c>
      <c r="S234" s="6">
        <f>S235</f>
        <v>0</v>
      </c>
      <c r="T234" s="252">
        <f t="shared" si="81"/>
        <v>0</v>
      </c>
      <c r="U234" s="6">
        <f>U235</f>
        <v>0</v>
      </c>
      <c r="V234" s="6">
        <f>V235</f>
        <v>0</v>
      </c>
      <c r="W234" s="6">
        <f t="shared" si="88"/>
        <v>0</v>
      </c>
      <c r="X234" s="6">
        <f>X235</f>
        <v>0</v>
      </c>
      <c r="Y234" s="6">
        <f>Y235</f>
        <v>0</v>
      </c>
      <c r="Z234" s="6">
        <f t="shared" si="89"/>
        <v>0</v>
      </c>
      <c r="AA234" s="6">
        <f>AA235</f>
        <v>0</v>
      </c>
      <c r="AB234" s="6">
        <f>AB235</f>
        <v>0</v>
      </c>
      <c r="AC234" s="6">
        <f t="shared" si="90"/>
        <v>0</v>
      </c>
      <c r="AD234" s="6">
        <f>AD235</f>
        <v>0</v>
      </c>
      <c r="AE234" s="6">
        <f>AE235</f>
        <v>0</v>
      </c>
      <c r="AF234" s="6">
        <f t="shared" ref="AF234:AF297" si="91">AC234+AD234+AE234</f>
        <v>0</v>
      </c>
      <c r="AG234" s="6">
        <f>AG235</f>
        <v>0</v>
      </c>
      <c r="AH234" s="6">
        <f>AH235</f>
        <v>0</v>
      </c>
      <c r="AI234" s="6">
        <f t="shared" si="85"/>
        <v>0</v>
      </c>
      <c r="AJ234" s="6">
        <f>AJ235</f>
        <v>0</v>
      </c>
      <c r="AK234" s="6">
        <f>AK235</f>
        <v>0</v>
      </c>
      <c r="AL234" s="6">
        <f t="shared" si="86"/>
        <v>0</v>
      </c>
      <c r="AM234" s="6">
        <f>AM235</f>
        <v>0</v>
      </c>
      <c r="AN234" s="252" t="e">
        <f t="shared" si="80"/>
        <v>#DIV/0!</v>
      </c>
    </row>
    <row r="235" spans="1:40" ht="33.75" hidden="1" customHeight="1">
      <c r="A235" s="1" t="s">
        <v>46</v>
      </c>
      <c r="B235" s="27" t="s">
        <v>29</v>
      </c>
      <c r="C235" s="8" t="s">
        <v>74</v>
      </c>
      <c r="D235" s="8" t="s">
        <v>251</v>
      </c>
      <c r="E235" s="8" t="s">
        <v>47</v>
      </c>
      <c r="F235" s="8"/>
      <c r="G235" s="138"/>
      <c r="H235" s="6">
        <f t="shared" si="82"/>
        <v>0</v>
      </c>
      <c r="I235" s="6"/>
      <c r="J235" s="6"/>
      <c r="K235" s="252">
        <f t="shared" si="63"/>
        <v>0</v>
      </c>
      <c r="L235" s="6"/>
      <c r="M235" s="6"/>
      <c r="N235" s="6">
        <f t="shared" ref="N235:N313" si="92">K235+L235+M235</f>
        <v>0</v>
      </c>
      <c r="O235" s="6"/>
      <c r="P235" s="6"/>
      <c r="Q235" s="6">
        <f t="shared" si="67"/>
        <v>0</v>
      </c>
      <c r="R235" s="6"/>
      <c r="S235" s="6"/>
      <c r="T235" s="252">
        <f t="shared" si="81"/>
        <v>0</v>
      </c>
      <c r="U235" s="6"/>
      <c r="V235" s="6"/>
      <c r="W235" s="6">
        <f t="shared" si="88"/>
        <v>0</v>
      </c>
      <c r="X235" s="6"/>
      <c r="Y235" s="6"/>
      <c r="Z235" s="6">
        <f t="shared" si="89"/>
        <v>0</v>
      </c>
      <c r="AA235" s="6"/>
      <c r="AB235" s="6"/>
      <c r="AC235" s="6">
        <f t="shared" si="90"/>
        <v>0</v>
      </c>
      <c r="AD235" s="6"/>
      <c r="AE235" s="6"/>
      <c r="AF235" s="6">
        <f t="shared" si="91"/>
        <v>0</v>
      </c>
      <c r="AG235" s="6"/>
      <c r="AH235" s="6"/>
      <c r="AI235" s="6">
        <f t="shared" si="85"/>
        <v>0</v>
      </c>
      <c r="AJ235" s="6"/>
      <c r="AK235" s="6"/>
      <c r="AL235" s="6">
        <f t="shared" si="86"/>
        <v>0</v>
      </c>
      <c r="AM235" s="6"/>
      <c r="AN235" s="252" t="e">
        <f t="shared" si="80"/>
        <v>#DIV/0!</v>
      </c>
    </row>
    <row r="236" spans="1:40" ht="33.75" hidden="1" customHeight="1">
      <c r="A236" s="81"/>
      <c r="B236" s="27"/>
      <c r="C236" s="8"/>
      <c r="D236" s="8"/>
      <c r="E236" s="8"/>
      <c r="F236" s="8"/>
      <c r="G236" s="138"/>
      <c r="H236" s="6">
        <f t="shared" si="82"/>
        <v>0</v>
      </c>
      <c r="I236" s="6"/>
      <c r="J236" s="6"/>
      <c r="K236" s="252">
        <f t="shared" si="63"/>
        <v>0</v>
      </c>
      <c r="L236" s="6"/>
      <c r="M236" s="6"/>
      <c r="N236" s="6">
        <f t="shared" si="92"/>
        <v>0</v>
      </c>
      <c r="O236" s="6"/>
      <c r="P236" s="6"/>
      <c r="Q236" s="6">
        <f t="shared" si="67"/>
        <v>0</v>
      </c>
      <c r="R236" s="6"/>
      <c r="S236" s="6"/>
      <c r="T236" s="252">
        <f t="shared" si="81"/>
        <v>0</v>
      </c>
      <c r="U236" s="6"/>
      <c r="V236" s="6"/>
      <c r="W236" s="6">
        <f t="shared" si="88"/>
        <v>0</v>
      </c>
      <c r="X236" s="6"/>
      <c r="Y236" s="6"/>
      <c r="Z236" s="6">
        <f t="shared" si="89"/>
        <v>0</v>
      </c>
      <c r="AA236" s="6"/>
      <c r="AB236" s="6"/>
      <c r="AC236" s="6">
        <f t="shared" si="90"/>
        <v>0</v>
      </c>
      <c r="AD236" s="6"/>
      <c r="AE236" s="6"/>
      <c r="AF236" s="6">
        <f t="shared" si="91"/>
        <v>0</v>
      </c>
      <c r="AG236" s="6"/>
      <c r="AH236" s="6"/>
      <c r="AI236" s="6">
        <f t="shared" si="85"/>
        <v>0</v>
      </c>
      <c r="AJ236" s="6"/>
      <c r="AK236" s="6"/>
      <c r="AL236" s="6">
        <f t="shared" si="86"/>
        <v>0</v>
      </c>
      <c r="AM236" s="6"/>
      <c r="AN236" s="252" t="e">
        <f t="shared" si="80"/>
        <v>#DIV/0!</v>
      </c>
    </row>
    <row r="237" spans="1:40" ht="33.75" hidden="1" customHeight="1">
      <c r="A237" s="1" t="s">
        <v>121</v>
      </c>
      <c r="B237" s="27" t="s">
        <v>29</v>
      </c>
      <c r="C237" s="8" t="s">
        <v>74</v>
      </c>
      <c r="D237" s="8" t="s">
        <v>259</v>
      </c>
      <c r="E237" s="8"/>
      <c r="F237" s="8"/>
      <c r="G237" s="138"/>
      <c r="H237" s="6">
        <f t="shared" si="82"/>
        <v>0</v>
      </c>
      <c r="I237" s="6">
        <f>I238</f>
        <v>0</v>
      </c>
      <c r="J237" s="6"/>
      <c r="K237" s="252">
        <f t="shared" si="63"/>
        <v>0</v>
      </c>
      <c r="L237" s="6">
        <f>L238</f>
        <v>0</v>
      </c>
      <c r="M237" s="6">
        <f>M238</f>
        <v>0</v>
      </c>
      <c r="N237" s="6">
        <f t="shared" si="92"/>
        <v>0</v>
      </c>
      <c r="O237" s="6">
        <f>O238</f>
        <v>0</v>
      </c>
      <c r="P237" s="6">
        <f>P238</f>
        <v>0</v>
      </c>
      <c r="Q237" s="6">
        <f t="shared" si="67"/>
        <v>0</v>
      </c>
      <c r="R237" s="6">
        <f>R238</f>
        <v>0</v>
      </c>
      <c r="S237" s="6">
        <f>S238</f>
        <v>0</v>
      </c>
      <c r="T237" s="252">
        <f t="shared" si="81"/>
        <v>0</v>
      </c>
      <c r="U237" s="6">
        <f>U238</f>
        <v>0</v>
      </c>
      <c r="V237" s="6">
        <f>V238</f>
        <v>0</v>
      </c>
      <c r="W237" s="6">
        <f t="shared" si="88"/>
        <v>0</v>
      </c>
      <c r="X237" s="6">
        <f>X238</f>
        <v>0</v>
      </c>
      <c r="Y237" s="6">
        <f>Y238</f>
        <v>0</v>
      </c>
      <c r="Z237" s="6">
        <f t="shared" si="89"/>
        <v>0</v>
      </c>
      <c r="AA237" s="6">
        <f>AA238</f>
        <v>0</v>
      </c>
      <c r="AB237" s="6">
        <f>AB238</f>
        <v>0</v>
      </c>
      <c r="AC237" s="6">
        <f t="shared" si="90"/>
        <v>0</v>
      </c>
      <c r="AD237" s="6">
        <f>AD238</f>
        <v>0</v>
      </c>
      <c r="AE237" s="6">
        <f>AE238</f>
        <v>0</v>
      </c>
      <c r="AF237" s="6">
        <f t="shared" si="91"/>
        <v>0</v>
      </c>
      <c r="AG237" s="6">
        <f>AG238</f>
        <v>0</v>
      </c>
      <c r="AH237" s="6">
        <f>AH238</f>
        <v>0</v>
      </c>
      <c r="AI237" s="6">
        <f t="shared" si="85"/>
        <v>0</v>
      </c>
      <c r="AJ237" s="6">
        <f>AJ238</f>
        <v>0</v>
      </c>
      <c r="AK237" s="6">
        <f>AK238+AK239</f>
        <v>0</v>
      </c>
      <c r="AL237" s="6">
        <f t="shared" si="86"/>
        <v>0</v>
      </c>
      <c r="AM237" s="6">
        <f>AM238</f>
        <v>0</v>
      </c>
      <c r="AN237" s="252" t="e">
        <f t="shared" si="80"/>
        <v>#DIV/0!</v>
      </c>
    </row>
    <row r="238" spans="1:40" ht="33.75" hidden="1" customHeight="1">
      <c r="A238" s="1" t="s">
        <v>17</v>
      </c>
      <c r="B238" s="27" t="s">
        <v>29</v>
      </c>
      <c r="C238" s="8" t="s">
        <v>74</v>
      </c>
      <c r="D238" s="8" t="s">
        <v>259</v>
      </c>
      <c r="E238" s="8" t="s">
        <v>18</v>
      </c>
      <c r="F238" s="8"/>
      <c r="G238" s="138"/>
      <c r="H238" s="6">
        <f t="shared" si="82"/>
        <v>0</v>
      </c>
      <c r="I238" s="6"/>
      <c r="J238" s="6"/>
      <c r="K238" s="252">
        <f t="shared" si="63"/>
        <v>0</v>
      </c>
      <c r="L238" s="6"/>
      <c r="M238" s="6"/>
      <c r="N238" s="6">
        <f t="shared" si="92"/>
        <v>0</v>
      </c>
      <c r="O238" s="6"/>
      <c r="P238" s="6"/>
      <c r="Q238" s="6">
        <f t="shared" si="67"/>
        <v>0</v>
      </c>
      <c r="R238" s="6"/>
      <c r="S238" s="6"/>
      <c r="T238" s="252">
        <f t="shared" si="81"/>
        <v>0</v>
      </c>
      <c r="U238" s="6"/>
      <c r="V238" s="6"/>
      <c r="W238" s="6">
        <f t="shared" si="88"/>
        <v>0</v>
      </c>
      <c r="X238" s="6"/>
      <c r="Y238" s="6"/>
      <c r="Z238" s="6">
        <f t="shared" si="89"/>
        <v>0</v>
      </c>
      <c r="AA238" s="6"/>
      <c r="AB238" s="6"/>
      <c r="AC238" s="6">
        <f t="shared" si="90"/>
        <v>0</v>
      </c>
      <c r="AD238" s="6"/>
      <c r="AE238" s="6"/>
      <c r="AF238" s="6">
        <f t="shared" si="91"/>
        <v>0</v>
      </c>
      <c r="AG238" s="6"/>
      <c r="AH238" s="6"/>
      <c r="AI238" s="6">
        <f t="shared" si="85"/>
        <v>0</v>
      </c>
      <c r="AJ238" s="6"/>
      <c r="AK238" s="6"/>
      <c r="AL238" s="6">
        <f t="shared" si="86"/>
        <v>0</v>
      </c>
      <c r="AM238" s="6"/>
      <c r="AN238" s="252" t="e">
        <f t="shared" si="80"/>
        <v>#DIV/0!</v>
      </c>
    </row>
    <row r="239" spans="1:40" ht="33.75" hidden="1" customHeight="1">
      <c r="A239" s="1" t="s">
        <v>8</v>
      </c>
      <c r="B239" s="27" t="s">
        <v>29</v>
      </c>
      <c r="C239" s="8" t="s">
        <v>74</v>
      </c>
      <c r="D239" s="8" t="s">
        <v>259</v>
      </c>
      <c r="E239" s="8" t="s">
        <v>9</v>
      </c>
      <c r="F239" s="8"/>
      <c r="G239" s="138"/>
      <c r="H239" s="6">
        <f t="shared" si="82"/>
        <v>0</v>
      </c>
      <c r="I239" s="6"/>
      <c r="J239" s="6"/>
      <c r="K239" s="252">
        <f t="shared" si="63"/>
        <v>0</v>
      </c>
      <c r="L239" s="6"/>
      <c r="M239" s="6"/>
      <c r="N239" s="6">
        <f t="shared" si="92"/>
        <v>0</v>
      </c>
      <c r="O239" s="6"/>
      <c r="P239" s="6"/>
      <c r="Q239" s="6"/>
      <c r="R239" s="6"/>
      <c r="S239" s="6"/>
      <c r="T239" s="252">
        <f t="shared" si="81"/>
        <v>0</v>
      </c>
      <c r="U239" s="6"/>
      <c r="V239" s="6"/>
      <c r="W239" s="6">
        <f t="shared" si="88"/>
        <v>0</v>
      </c>
      <c r="X239" s="6"/>
      <c r="Y239" s="6"/>
      <c r="Z239" s="6">
        <f t="shared" si="89"/>
        <v>0</v>
      </c>
      <c r="AA239" s="6"/>
      <c r="AB239" s="6"/>
      <c r="AC239" s="6">
        <f t="shared" si="90"/>
        <v>0</v>
      </c>
      <c r="AD239" s="6"/>
      <c r="AE239" s="6"/>
      <c r="AF239" s="6">
        <f t="shared" si="91"/>
        <v>0</v>
      </c>
      <c r="AG239" s="6"/>
      <c r="AH239" s="6"/>
      <c r="AI239" s="6">
        <f t="shared" si="85"/>
        <v>0</v>
      </c>
      <c r="AJ239" s="6"/>
      <c r="AK239" s="6"/>
      <c r="AL239" s="6">
        <f t="shared" si="86"/>
        <v>0</v>
      </c>
      <c r="AM239" s="6"/>
      <c r="AN239" s="252" t="e">
        <f t="shared" si="80"/>
        <v>#DIV/0!</v>
      </c>
    </row>
    <row r="240" spans="1:40" ht="21" hidden="1" customHeight="1">
      <c r="A240" s="1"/>
      <c r="B240" s="27"/>
      <c r="C240" s="8"/>
      <c r="D240" s="8"/>
      <c r="E240" s="8"/>
      <c r="F240" s="8"/>
      <c r="G240" s="138"/>
      <c r="H240" s="6"/>
      <c r="I240" s="6"/>
      <c r="J240" s="6"/>
      <c r="K240" s="252">
        <f t="shared" si="63"/>
        <v>0</v>
      </c>
      <c r="L240" s="6"/>
      <c r="M240" s="6"/>
      <c r="N240" s="6"/>
      <c r="O240" s="6"/>
      <c r="P240" s="6"/>
      <c r="Q240" s="6"/>
      <c r="R240" s="6"/>
      <c r="S240" s="6"/>
      <c r="T240" s="252">
        <f t="shared" si="81"/>
        <v>0</v>
      </c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>
        <f t="shared" si="91"/>
        <v>0</v>
      </c>
      <c r="AG240" s="6"/>
      <c r="AH240" s="6"/>
      <c r="AI240" s="6"/>
      <c r="AJ240" s="6"/>
      <c r="AK240" s="6"/>
      <c r="AL240" s="6"/>
      <c r="AM240" s="6"/>
      <c r="AN240" s="252" t="e">
        <f t="shared" si="80"/>
        <v>#DIV/0!</v>
      </c>
    </row>
    <row r="241" spans="1:43" s="55" customFormat="1" ht="33.75" customHeight="1">
      <c r="A241" s="56" t="s">
        <v>75</v>
      </c>
      <c r="B241" s="82" t="s">
        <v>29</v>
      </c>
      <c r="C241" s="58" t="s">
        <v>76</v>
      </c>
      <c r="D241" s="58"/>
      <c r="E241" s="58"/>
      <c r="F241" s="155">
        <f t="shared" ref="F241:M242" si="93">F242</f>
        <v>1068</v>
      </c>
      <c r="G241" s="163">
        <f t="shared" si="93"/>
        <v>493.2</v>
      </c>
      <c r="H241" s="26">
        <f t="shared" ref="H241:H246" si="94">F241+G241</f>
        <v>1561.2</v>
      </c>
      <c r="I241" s="28">
        <f t="shared" si="93"/>
        <v>0</v>
      </c>
      <c r="J241" s="28"/>
      <c r="K241" s="252">
        <f t="shared" si="63"/>
        <v>1561.2</v>
      </c>
      <c r="L241" s="28">
        <f t="shared" si="93"/>
        <v>0</v>
      </c>
      <c r="M241" s="28">
        <f t="shared" si="93"/>
        <v>0</v>
      </c>
      <c r="N241" s="6">
        <f t="shared" si="92"/>
        <v>1561.2</v>
      </c>
      <c r="O241" s="28">
        <f>O242</f>
        <v>8.6</v>
      </c>
      <c r="P241" s="28">
        <f>P242</f>
        <v>0</v>
      </c>
      <c r="Q241" s="28">
        <f t="shared" ref="Q241:Q315" si="95">N241+O241+P241</f>
        <v>1569.8</v>
      </c>
      <c r="R241" s="28">
        <f>R242</f>
        <v>0</v>
      </c>
      <c r="S241" s="28">
        <f>S242</f>
        <v>0</v>
      </c>
      <c r="T241" s="252">
        <f t="shared" si="81"/>
        <v>1569.8</v>
      </c>
      <c r="U241" s="28">
        <f>U242</f>
        <v>0</v>
      </c>
      <c r="V241" s="28">
        <f>V242</f>
        <v>0</v>
      </c>
      <c r="W241" s="26">
        <f t="shared" si="88"/>
        <v>1569.8</v>
      </c>
      <c r="X241" s="28">
        <f>X242</f>
        <v>0</v>
      </c>
      <c r="Y241" s="28">
        <f>Y242</f>
        <v>0</v>
      </c>
      <c r="Z241" s="26">
        <f t="shared" si="89"/>
        <v>1569.8</v>
      </c>
      <c r="AA241" s="28">
        <f>AA242</f>
        <v>0</v>
      </c>
      <c r="AB241" s="28">
        <f>AB242</f>
        <v>0</v>
      </c>
      <c r="AC241" s="6">
        <f t="shared" si="90"/>
        <v>1569.8</v>
      </c>
      <c r="AD241" s="28">
        <f>AD242</f>
        <v>0</v>
      </c>
      <c r="AE241" s="28">
        <f>AE242</f>
        <v>0</v>
      </c>
      <c r="AF241" s="6">
        <f t="shared" si="91"/>
        <v>1569.8</v>
      </c>
      <c r="AG241" s="28">
        <f>AG242</f>
        <v>0</v>
      </c>
      <c r="AH241" s="28">
        <f>AH242</f>
        <v>0</v>
      </c>
      <c r="AI241" s="26">
        <f t="shared" si="85"/>
        <v>1569.8</v>
      </c>
      <c r="AJ241" s="28">
        <f>AJ242</f>
        <v>0</v>
      </c>
      <c r="AK241" s="28">
        <f>AK242</f>
        <v>0</v>
      </c>
      <c r="AL241" s="6">
        <f t="shared" si="86"/>
        <v>1569.8</v>
      </c>
      <c r="AM241" s="155">
        <f>AM242</f>
        <v>1569.8</v>
      </c>
      <c r="AN241" s="252">
        <f t="shared" si="80"/>
        <v>100</v>
      </c>
    </row>
    <row r="242" spans="1:43" ht="21" customHeight="1">
      <c r="A242" s="102" t="s">
        <v>77</v>
      </c>
      <c r="B242" s="70">
        <v>902</v>
      </c>
      <c r="C242" s="58" t="s">
        <v>78</v>
      </c>
      <c r="D242" s="58"/>
      <c r="E242" s="58"/>
      <c r="F242" s="155">
        <f t="shared" si="93"/>
        <v>1068</v>
      </c>
      <c r="G242" s="163">
        <f t="shared" si="93"/>
        <v>493.2</v>
      </c>
      <c r="H242" s="28">
        <f t="shared" si="94"/>
        <v>1561.2</v>
      </c>
      <c r="I242" s="28">
        <f t="shared" si="93"/>
        <v>0</v>
      </c>
      <c r="J242" s="28"/>
      <c r="K242" s="252">
        <f t="shared" si="63"/>
        <v>1561.2</v>
      </c>
      <c r="L242" s="28">
        <f t="shared" si="93"/>
        <v>0</v>
      </c>
      <c r="M242" s="28">
        <f t="shared" si="93"/>
        <v>0</v>
      </c>
      <c r="N242" s="28">
        <f t="shared" si="92"/>
        <v>1561.2</v>
      </c>
      <c r="O242" s="28">
        <f>O243</f>
        <v>8.6</v>
      </c>
      <c r="P242" s="28">
        <f>P243</f>
        <v>0</v>
      </c>
      <c r="Q242" s="28">
        <f t="shared" si="95"/>
        <v>1569.8</v>
      </c>
      <c r="R242" s="28">
        <f>R243</f>
        <v>0</v>
      </c>
      <c r="S242" s="28">
        <f>S243</f>
        <v>0</v>
      </c>
      <c r="T242" s="252">
        <f t="shared" si="81"/>
        <v>1569.8</v>
      </c>
      <c r="U242" s="28">
        <f>U243</f>
        <v>0</v>
      </c>
      <c r="V242" s="28">
        <f>V243</f>
        <v>0</v>
      </c>
      <c r="W242" s="28">
        <f t="shared" si="88"/>
        <v>1569.8</v>
      </c>
      <c r="X242" s="28">
        <f>X243</f>
        <v>0</v>
      </c>
      <c r="Y242" s="28">
        <f>Y243</f>
        <v>0</v>
      </c>
      <c r="Z242" s="28">
        <f t="shared" si="89"/>
        <v>1569.8</v>
      </c>
      <c r="AA242" s="28">
        <f>AA243</f>
        <v>0</v>
      </c>
      <c r="AB242" s="28">
        <f>AB243</f>
        <v>0</v>
      </c>
      <c r="AC242" s="28">
        <f t="shared" si="90"/>
        <v>1569.8</v>
      </c>
      <c r="AD242" s="28">
        <f>AD243</f>
        <v>0</v>
      </c>
      <c r="AE242" s="28">
        <f>AE243</f>
        <v>0</v>
      </c>
      <c r="AF242" s="6">
        <f t="shared" si="91"/>
        <v>1569.8</v>
      </c>
      <c r="AG242" s="28">
        <f>AG243</f>
        <v>0</v>
      </c>
      <c r="AH242" s="28">
        <f>AH243</f>
        <v>0</v>
      </c>
      <c r="AI242" s="28">
        <f t="shared" si="85"/>
        <v>1569.8</v>
      </c>
      <c r="AJ242" s="28">
        <f>AJ243</f>
        <v>0</v>
      </c>
      <c r="AK242" s="28">
        <f>AK243</f>
        <v>0</v>
      </c>
      <c r="AL242" s="28">
        <f t="shared" si="86"/>
        <v>1569.8</v>
      </c>
      <c r="AM242" s="155">
        <f>AM243</f>
        <v>1569.8</v>
      </c>
      <c r="AN242" s="252">
        <f t="shared" si="80"/>
        <v>100</v>
      </c>
    </row>
    <row r="243" spans="1:43" ht="33.75" customHeight="1">
      <c r="A243" s="1" t="s">
        <v>121</v>
      </c>
      <c r="B243" s="27">
        <v>902</v>
      </c>
      <c r="C243" s="8" t="s">
        <v>78</v>
      </c>
      <c r="D243" s="8" t="s">
        <v>154</v>
      </c>
      <c r="E243" s="8"/>
      <c r="F243" s="156">
        <f>F244+F246</f>
        <v>1068</v>
      </c>
      <c r="G243" s="161">
        <f>G244+G246</f>
        <v>493.2</v>
      </c>
      <c r="H243" s="6">
        <f t="shared" si="94"/>
        <v>1561.2</v>
      </c>
      <c r="I243" s="6">
        <f>I244+I246</f>
        <v>0</v>
      </c>
      <c r="J243" s="6"/>
      <c r="K243" s="252">
        <f t="shared" si="63"/>
        <v>1561.2</v>
      </c>
      <c r="L243" s="6">
        <f t="shared" ref="L243:AM243" si="96">L244+L246</f>
        <v>0</v>
      </c>
      <c r="M243" s="6">
        <f t="shared" si="96"/>
        <v>0</v>
      </c>
      <c r="N243" s="6">
        <f t="shared" si="92"/>
        <v>1561.2</v>
      </c>
      <c r="O243" s="6">
        <f t="shared" si="96"/>
        <v>8.6</v>
      </c>
      <c r="P243" s="6">
        <f t="shared" si="96"/>
        <v>0</v>
      </c>
      <c r="Q243" s="6">
        <f t="shared" si="96"/>
        <v>1569.8</v>
      </c>
      <c r="R243" s="6">
        <f t="shared" si="96"/>
        <v>0</v>
      </c>
      <c r="S243" s="6">
        <f t="shared" si="96"/>
        <v>0</v>
      </c>
      <c r="T243" s="252">
        <f t="shared" si="81"/>
        <v>1569.8</v>
      </c>
      <c r="U243" s="6">
        <f t="shared" si="96"/>
        <v>0</v>
      </c>
      <c r="V243" s="6">
        <f t="shared" si="96"/>
        <v>0</v>
      </c>
      <c r="W243" s="6">
        <f t="shared" si="88"/>
        <v>1569.8</v>
      </c>
      <c r="X243" s="6">
        <f t="shared" si="96"/>
        <v>0</v>
      </c>
      <c r="Y243" s="6">
        <f t="shared" si="96"/>
        <v>0</v>
      </c>
      <c r="Z243" s="6">
        <f t="shared" si="89"/>
        <v>1569.8</v>
      </c>
      <c r="AA243" s="6">
        <f t="shared" si="96"/>
        <v>0</v>
      </c>
      <c r="AB243" s="6">
        <f t="shared" si="96"/>
        <v>0</v>
      </c>
      <c r="AC243" s="6">
        <f t="shared" si="90"/>
        <v>1569.8</v>
      </c>
      <c r="AD243" s="6">
        <f t="shared" si="96"/>
        <v>0</v>
      </c>
      <c r="AE243" s="6">
        <f t="shared" si="96"/>
        <v>0</v>
      </c>
      <c r="AF243" s="6">
        <f t="shared" si="91"/>
        <v>1569.8</v>
      </c>
      <c r="AG243" s="6">
        <f t="shared" si="96"/>
        <v>0</v>
      </c>
      <c r="AH243" s="6">
        <f t="shared" si="96"/>
        <v>0</v>
      </c>
      <c r="AI243" s="6">
        <f t="shared" si="85"/>
        <v>1569.8</v>
      </c>
      <c r="AJ243" s="6">
        <f t="shared" si="96"/>
        <v>0</v>
      </c>
      <c r="AK243" s="6">
        <f t="shared" si="96"/>
        <v>0</v>
      </c>
      <c r="AL243" s="6">
        <f t="shared" si="86"/>
        <v>1569.8</v>
      </c>
      <c r="AM243" s="156">
        <f t="shared" si="96"/>
        <v>1569.8</v>
      </c>
      <c r="AN243" s="252">
        <f t="shared" si="80"/>
        <v>100</v>
      </c>
    </row>
    <row r="244" spans="1:43" ht="47.25" customHeight="1">
      <c r="A244" s="7" t="s">
        <v>185</v>
      </c>
      <c r="B244" s="27">
        <v>902</v>
      </c>
      <c r="C244" s="8" t="s">
        <v>78</v>
      </c>
      <c r="D244" s="8" t="s">
        <v>154</v>
      </c>
      <c r="E244" s="8" t="s">
        <v>25</v>
      </c>
      <c r="F244" s="8" t="s">
        <v>355</v>
      </c>
      <c r="G244" s="138"/>
      <c r="H244" s="6">
        <f t="shared" si="94"/>
        <v>1068</v>
      </c>
      <c r="I244" s="6"/>
      <c r="J244" s="6"/>
      <c r="K244" s="252">
        <f t="shared" si="63"/>
        <v>1068</v>
      </c>
      <c r="L244" s="6"/>
      <c r="M244" s="6"/>
      <c r="N244" s="6">
        <f t="shared" si="92"/>
        <v>1068</v>
      </c>
      <c r="O244" s="6"/>
      <c r="P244" s="6"/>
      <c r="Q244" s="6">
        <f t="shared" si="95"/>
        <v>1068</v>
      </c>
      <c r="R244" s="6"/>
      <c r="S244" s="6"/>
      <c r="T244" s="252">
        <f t="shared" si="81"/>
        <v>1068</v>
      </c>
      <c r="U244" s="6"/>
      <c r="V244" s="6"/>
      <c r="W244" s="6">
        <f t="shared" si="88"/>
        <v>1068</v>
      </c>
      <c r="X244" s="6"/>
      <c r="Y244" s="6"/>
      <c r="Z244" s="6">
        <f t="shared" si="89"/>
        <v>1068</v>
      </c>
      <c r="AA244" s="6"/>
      <c r="AB244" s="6"/>
      <c r="AC244" s="6">
        <f t="shared" si="90"/>
        <v>1068</v>
      </c>
      <c r="AD244" s="6"/>
      <c r="AE244" s="6"/>
      <c r="AF244" s="6">
        <f t="shared" si="91"/>
        <v>1068</v>
      </c>
      <c r="AG244" s="6"/>
      <c r="AH244" s="6"/>
      <c r="AI244" s="6">
        <f t="shared" si="85"/>
        <v>1068</v>
      </c>
      <c r="AJ244" s="6"/>
      <c r="AK244" s="6"/>
      <c r="AL244" s="6">
        <f t="shared" si="86"/>
        <v>1068</v>
      </c>
      <c r="AM244" s="6">
        <v>1068</v>
      </c>
      <c r="AN244" s="252">
        <f t="shared" si="80"/>
        <v>100</v>
      </c>
    </row>
    <row r="245" spans="1:43" ht="51.75" customHeight="1">
      <c r="A245" s="225" t="s">
        <v>409</v>
      </c>
      <c r="B245" s="27">
        <v>902</v>
      </c>
      <c r="C245" s="8" t="s">
        <v>78</v>
      </c>
      <c r="D245" s="8" t="s">
        <v>211</v>
      </c>
      <c r="E245" s="8"/>
      <c r="F245" s="8"/>
      <c r="G245" s="161">
        <f>G246</f>
        <v>493.2</v>
      </c>
      <c r="H245" s="6">
        <f t="shared" si="94"/>
        <v>493.2</v>
      </c>
      <c r="I245" s="6"/>
      <c r="J245" s="6"/>
      <c r="K245" s="252">
        <f t="shared" ref="K245:K311" si="97">H245+I245+J245</f>
        <v>493.2</v>
      </c>
      <c r="L245" s="6"/>
      <c r="M245" s="6"/>
      <c r="N245" s="6">
        <f t="shared" si="92"/>
        <v>493.2</v>
      </c>
      <c r="O245" s="6">
        <f>O246</f>
        <v>8.6</v>
      </c>
      <c r="P245" s="6"/>
      <c r="Q245" s="6">
        <f t="shared" si="95"/>
        <v>501.8</v>
      </c>
      <c r="R245" s="6"/>
      <c r="S245" s="6"/>
      <c r="T245" s="252">
        <f t="shared" si="81"/>
        <v>501.8</v>
      </c>
      <c r="U245" s="6"/>
      <c r="V245" s="6"/>
      <c r="W245" s="6">
        <f t="shared" si="88"/>
        <v>501.8</v>
      </c>
      <c r="X245" s="6"/>
      <c r="Y245" s="6"/>
      <c r="Z245" s="6">
        <f t="shared" si="89"/>
        <v>501.8</v>
      </c>
      <c r="AA245" s="6"/>
      <c r="AB245" s="6"/>
      <c r="AC245" s="6">
        <f t="shared" si="90"/>
        <v>501.8</v>
      </c>
      <c r="AD245" s="6"/>
      <c r="AE245" s="6"/>
      <c r="AF245" s="6">
        <f t="shared" si="91"/>
        <v>501.8</v>
      </c>
      <c r="AG245" s="6"/>
      <c r="AH245" s="6"/>
      <c r="AI245" s="6">
        <f t="shared" si="85"/>
        <v>501.8</v>
      </c>
      <c r="AJ245" s="6"/>
      <c r="AK245" s="6"/>
      <c r="AL245" s="6">
        <f t="shared" si="86"/>
        <v>501.8</v>
      </c>
      <c r="AM245" s="6">
        <f>AM246</f>
        <v>501.8</v>
      </c>
      <c r="AN245" s="252">
        <f t="shared" si="80"/>
        <v>100</v>
      </c>
    </row>
    <row r="246" spans="1:43" ht="33.75" customHeight="1">
      <c r="A246" s="136" t="s">
        <v>183</v>
      </c>
      <c r="B246" s="27">
        <v>902</v>
      </c>
      <c r="C246" s="8" t="s">
        <v>78</v>
      </c>
      <c r="D246" s="8" t="s">
        <v>211</v>
      </c>
      <c r="E246" s="8" t="s">
        <v>25</v>
      </c>
      <c r="F246" s="8"/>
      <c r="G246" s="138">
        <v>493.2</v>
      </c>
      <c r="H246" s="6">
        <f t="shared" si="94"/>
        <v>493.2</v>
      </c>
      <c r="I246" s="6"/>
      <c r="J246" s="6"/>
      <c r="K246" s="252">
        <f t="shared" si="97"/>
        <v>493.2</v>
      </c>
      <c r="L246" s="6"/>
      <c r="M246" s="6"/>
      <c r="N246" s="6">
        <f t="shared" si="92"/>
        <v>493.2</v>
      </c>
      <c r="O246" s="6">
        <v>8.6</v>
      </c>
      <c r="P246" s="6"/>
      <c r="Q246" s="6">
        <f t="shared" si="95"/>
        <v>501.8</v>
      </c>
      <c r="R246" s="6"/>
      <c r="S246" s="6"/>
      <c r="T246" s="252">
        <f t="shared" si="81"/>
        <v>501.8</v>
      </c>
      <c r="U246" s="6"/>
      <c r="V246" s="6"/>
      <c r="W246" s="6">
        <f t="shared" si="88"/>
        <v>501.8</v>
      </c>
      <c r="X246" s="6"/>
      <c r="Y246" s="6"/>
      <c r="Z246" s="6">
        <f t="shared" si="89"/>
        <v>501.8</v>
      </c>
      <c r="AA246" s="6"/>
      <c r="AB246" s="6"/>
      <c r="AC246" s="6">
        <f t="shared" si="90"/>
        <v>501.8</v>
      </c>
      <c r="AD246" s="6"/>
      <c r="AE246" s="6"/>
      <c r="AF246" s="6">
        <f t="shared" si="91"/>
        <v>501.8</v>
      </c>
      <c r="AG246" s="6"/>
      <c r="AH246" s="6"/>
      <c r="AI246" s="6">
        <f t="shared" si="85"/>
        <v>501.8</v>
      </c>
      <c r="AJ246" s="6"/>
      <c r="AK246" s="6"/>
      <c r="AL246" s="6">
        <f t="shared" si="86"/>
        <v>501.8</v>
      </c>
      <c r="AM246" s="6">
        <v>501.8</v>
      </c>
      <c r="AN246" s="252">
        <f t="shared" si="80"/>
        <v>100</v>
      </c>
    </row>
    <row r="247" spans="1:43" ht="21" customHeight="1">
      <c r="A247" s="1"/>
      <c r="B247" s="83"/>
      <c r="C247" s="8"/>
      <c r="D247" s="8"/>
      <c r="E247" s="8"/>
      <c r="F247" s="8"/>
      <c r="G247" s="138"/>
      <c r="H247" s="6"/>
      <c r="I247" s="6"/>
      <c r="J247" s="6"/>
      <c r="K247" s="252">
        <f t="shared" si="97"/>
        <v>0</v>
      </c>
      <c r="L247" s="6"/>
      <c r="M247" s="6"/>
      <c r="N247" s="6"/>
      <c r="O247" s="6"/>
      <c r="P247" s="6"/>
      <c r="Q247" s="6"/>
      <c r="R247" s="6"/>
      <c r="S247" s="6"/>
      <c r="T247" s="252">
        <f t="shared" si="81"/>
        <v>0</v>
      </c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>
        <f t="shared" si="91"/>
        <v>0</v>
      </c>
      <c r="AG247" s="6"/>
      <c r="AH247" s="6"/>
      <c r="AI247" s="6"/>
      <c r="AJ247" s="6"/>
      <c r="AK247" s="6"/>
      <c r="AL247" s="6">
        <f t="shared" si="86"/>
        <v>0</v>
      </c>
      <c r="AM247" s="6"/>
      <c r="AN247" s="252"/>
    </row>
    <row r="248" spans="1:43" s="55" customFormat="1" ht="41.25" customHeight="1">
      <c r="A248" s="246" t="s">
        <v>131</v>
      </c>
      <c r="B248" s="247">
        <v>913</v>
      </c>
      <c r="C248" s="248"/>
      <c r="D248" s="248"/>
      <c r="E248" s="248"/>
      <c r="F248" s="249" t="e">
        <f>F249+F272+F286+F507+F527</f>
        <v>#REF!</v>
      </c>
      <c r="G248" s="250">
        <f>G249+G272+G286+G507+G527</f>
        <v>261966.09999999998</v>
      </c>
      <c r="H248" s="251" t="e">
        <f t="shared" ref="H248:H281" si="98">F248+G248</f>
        <v>#REF!</v>
      </c>
      <c r="I248" s="252">
        <f>I249+I272+I286+I507+I527</f>
        <v>2108.1999999999998</v>
      </c>
      <c r="J248" s="252">
        <f>J249+J272+J286+J507+J527</f>
        <v>1869.1000000000001</v>
      </c>
      <c r="K248" s="252" t="e">
        <f t="shared" si="97"/>
        <v>#REF!</v>
      </c>
      <c r="L248" s="252">
        <f t="shared" ref="L248:S248" si="99">L249+L272+L286+L507+L527</f>
        <v>0</v>
      </c>
      <c r="M248" s="252">
        <f t="shared" si="99"/>
        <v>3753.6</v>
      </c>
      <c r="N248" s="252" t="e">
        <f t="shared" si="99"/>
        <v>#REF!</v>
      </c>
      <c r="O248" s="252">
        <f t="shared" si="99"/>
        <v>0</v>
      </c>
      <c r="P248" s="252">
        <f t="shared" si="99"/>
        <v>2085.7000000000003</v>
      </c>
      <c r="Q248" s="252" t="e">
        <f t="shared" si="99"/>
        <v>#REF!</v>
      </c>
      <c r="R248" s="252">
        <f t="shared" si="99"/>
        <v>2403.8000000000002</v>
      </c>
      <c r="S248" s="252">
        <f t="shared" si="99"/>
        <v>5303.3</v>
      </c>
      <c r="T248" s="252" t="e">
        <f t="shared" si="81"/>
        <v>#REF!</v>
      </c>
      <c r="U248" s="252">
        <f t="shared" ref="U248:AM248" si="100">U249+U272+U286+U507+U527</f>
        <v>-2436.4</v>
      </c>
      <c r="V248" s="252">
        <f t="shared" si="100"/>
        <v>3082.3999999999996</v>
      </c>
      <c r="W248" s="252" t="e">
        <f t="shared" si="100"/>
        <v>#REF!</v>
      </c>
      <c r="X248" s="252">
        <f t="shared" si="100"/>
        <v>0</v>
      </c>
      <c r="Y248" s="252">
        <f t="shared" si="100"/>
        <v>2143.1</v>
      </c>
      <c r="Z248" s="252" t="e">
        <f t="shared" si="100"/>
        <v>#REF!</v>
      </c>
      <c r="AA248" s="252">
        <f t="shared" si="100"/>
        <v>650</v>
      </c>
      <c r="AB248" s="252">
        <f t="shared" si="100"/>
        <v>0</v>
      </c>
      <c r="AC248" s="252" t="e">
        <f t="shared" si="100"/>
        <v>#REF!</v>
      </c>
      <c r="AD248" s="252">
        <f t="shared" si="100"/>
        <v>-1959.3000000000002</v>
      </c>
      <c r="AE248" s="252">
        <f t="shared" si="100"/>
        <v>-8683.1999999999989</v>
      </c>
      <c r="AF248" s="249">
        <f t="shared" si="100"/>
        <v>370792.50000000006</v>
      </c>
      <c r="AG248" s="252">
        <f t="shared" si="100"/>
        <v>0</v>
      </c>
      <c r="AH248" s="252">
        <f t="shared" si="100"/>
        <v>0</v>
      </c>
      <c r="AI248" s="252">
        <f t="shared" si="100"/>
        <v>370792.50000000006</v>
      </c>
      <c r="AJ248" s="252">
        <f t="shared" si="100"/>
        <v>0</v>
      </c>
      <c r="AK248" s="252">
        <f t="shared" si="100"/>
        <v>0</v>
      </c>
      <c r="AL248" s="252">
        <f t="shared" si="100"/>
        <v>370792.50000000006</v>
      </c>
      <c r="AM248" s="249">
        <f t="shared" si="100"/>
        <v>366910</v>
      </c>
      <c r="AN248" s="252">
        <f t="shared" si="80"/>
        <v>98.952918411240773</v>
      </c>
      <c r="AO248" s="85">
        <v>329667</v>
      </c>
      <c r="AP248" s="86">
        <v>281157.40000000002</v>
      </c>
      <c r="AQ248" s="86">
        <v>287721.40000000002</v>
      </c>
    </row>
    <row r="249" spans="1:43" s="55" customFormat="1" ht="21" customHeight="1">
      <c r="A249" s="61" t="s">
        <v>1</v>
      </c>
      <c r="B249" s="84">
        <v>913</v>
      </c>
      <c r="C249" s="62" t="s">
        <v>2</v>
      </c>
      <c r="D249" s="62"/>
      <c r="E249" s="62"/>
      <c r="F249" s="154">
        <f>F250</f>
        <v>1430.3</v>
      </c>
      <c r="G249" s="162">
        <f>G250</f>
        <v>1000.3</v>
      </c>
      <c r="H249" s="26">
        <f t="shared" si="98"/>
        <v>2430.6</v>
      </c>
      <c r="I249" s="26">
        <f t="shared" ref="I249:AM249" si="101">I250</f>
        <v>0</v>
      </c>
      <c r="J249" s="26">
        <f>J251</f>
        <v>4.4000000000000004</v>
      </c>
      <c r="K249" s="252">
        <f t="shared" si="97"/>
        <v>2435</v>
      </c>
      <c r="L249" s="26">
        <f t="shared" si="101"/>
        <v>0</v>
      </c>
      <c r="M249" s="26">
        <f t="shared" si="101"/>
        <v>0</v>
      </c>
      <c r="N249" s="26">
        <f t="shared" si="92"/>
        <v>2435</v>
      </c>
      <c r="O249" s="26">
        <f t="shared" si="101"/>
        <v>0</v>
      </c>
      <c r="P249" s="26">
        <f t="shared" si="101"/>
        <v>0</v>
      </c>
      <c r="Q249" s="26">
        <f t="shared" si="101"/>
        <v>2435</v>
      </c>
      <c r="R249" s="26">
        <f t="shared" si="101"/>
        <v>0</v>
      </c>
      <c r="S249" s="26">
        <f t="shared" si="101"/>
        <v>-2.4</v>
      </c>
      <c r="T249" s="252">
        <f t="shared" si="81"/>
        <v>2432.6</v>
      </c>
      <c r="U249" s="26">
        <f t="shared" si="101"/>
        <v>15.6</v>
      </c>
      <c r="V249" s="26">
        <f t="shared" si="101"/>
        <v>0</v>
      </c>
      <c r="W249" s="26">
        <f t="shared" si="88"/>
        <v>2448.1999999999998</v>
      </c>
      <c r="X249" s="26">
        <f t="shared" si="101"/>
        <v>0</v>
      </c>
      <c r="Y249" s="26">
        <f t="shared" si="101"/>
        <v>0</v>
      </c>
      <c r="Z249" s="26">
        <f t="shared" si="89"/>
        <v>2448.1999999999998</v>
      </c>
      <c r="AA249" s="26">
        <f t="shared" si="101"/>
        <v>0</v>
      </c>
      <c r="AB249" s="26">
        <f t="shared" si="101"/>
        <v>0</v>
      </c>
      <c r="AC249" s="26">
        <v>2446.1999999999998</v>
      </c>
      <c r="AD249" s="26">
        <f t="shared" si="101"/>
        <v>1.5</v>
      </c>
      <c r="AE249" s="26">
        <f t="shared" si="101"/>
        <v>65.099999999999994</v>
      </c>
      <c r="AF249" s="154">
        <f t="shared" si="101"/>
        <v>2512.8000000000002</v>
      </c>
      <c r="AG249" s="26">
        <f t="shared" si="101"/>
        <v>0</v>
      </c>
      <c r="AH249" s="26">
        <f t="shared" si="101"/>
        <v>0</v>
      </c>
      <c r="AI249" s="26">
        <f t="shared" si="85"/>
        <v>2512.8000000000002</v>
      </c>
      <c r="AJ249" s="26">
        <f t="shared" si="101"/>
        <v>0</v>
      </c>
      <c r="AK249" s="26">
        <f t="shared" si="101"/>
        <v>0</v>
      </c>
      <c r="AL249" s="26">
        <f t="shared" si="86"/>
        <v>2512.8000000000002</v>
      </c>
      <c r="AM249" s="154">
        <f t="shared" si="101"/>
        <v>2234.2999999999997</v>
      </c>
      <c r="AN249" s="252">
        <f t="shared" si="80"/>
        <v>88.916746259153129</v>
      </c>
      <c r="AO249" s="64" t="e">
        <f>AO248-AC248</f>
        <v>#REF!</v>
      </c>
      <c r="AP249" s="64">
        <f>AP248-AM248</f>
        <v>-85752.599999999977</v>
      </c>
      <c r="AQ249" s="64">
        <f>AQ248-AN248</f>
        <v>287622.44708158879</v>
      </c>
    </row>
    <row r="250" spans="1:43" ht="49.5" customHeight="1">
      <c r="A250" s="61" t="s">
        <v>11</v>
      </c>
      <c r="B250" s="70" t="s">
        <v>79</v>
      </c>
      <c r="C250" s="58" t="s">
        <v>12</v>
      </c>
      <c r="D250" s="58"/>
      <c r="E250" s="58"/>
      <c r="F250" s="155">
        <f>F251+F255</f>
        <v>1430.3</v>
      </c>
      <c r="G250" s="163">
        <f>G251+G255</f>
        <v>1000.3</v>
      </c>
      <c r="H250" s="28">
        <f t="shared" si="98"/>
        <v>2430.6</v>
      </c>
      <c r="I250" s="28">
        <f>I251+I255</f>
        <v>0</v>
      </c>
      <c r="J250" s="28">
        <f>J251+J255</f>
        <v>4.4000000000000004</v>
      </c>
      <c r="K250" s="252">
        <f t="shared" si="97"/>
        <v>2435</v>
      </c>
      <c r="L250" s="28">
        <f t="shared" ref="L250:AK250" si="102">L251+L255</f>
        <v>0</v>
      </c>
      <c r="M250" s="28">
        <f t="shared" si="102"/>
        <v>0</v>
      </c>
      <c r="N250" s="28">
        <f t="shared" si="92"/>
        <v>2435</v>
      </c>
      <c r="O250" s="28">
        <f t="shared" si="102"/>
        <v>0</v>
      </c>
      <c r="P250" s="28">
        <f t="shared" si="102"/>
        <v>0</v>
      </c>
      <c r="Q250" s="28">
        <f t="shared" si="102"/>
        <v>2435</v>
      </c>
      <c r="R250" s="28">
        <f t="shared" si="102"/>
        <v>0</v>
      </c>
      <c r="S250" s="28">
        <f t="shared" si="102"/>
        <v>-2.4</v>
      </c>
      <c r="T250" s="252">
        <f t="shared" si="81"/>
        <v>2432.6</v>
      </c>
      <c r="U250" s="28">
        <f>U251</f>
        <v>15.6</v>
      </c>
      <c r="V250" s="28">
        <f t="shared" si="102"/>
        <v>0</v>
      </c>
      <c r="W250" s="28">
        <f t="shared" si="88"/>
        <v>2448.1999999999998</v>
      </c>
      <c r="X250" s="28">
        <f t="shared" si="102"/>
        <v>0</v>
      </c>
      <c r="Y250" s="28">
        <f t="shared" si="102"/>
        <v>0</v>
      </c>
      <c r="Z250" s="28">
        <f t="shared" si="89"/>
        <v>2448.1999999999998</v>
      </c>
      <c r="AA250" s="28">
        <f t="shared" si="102"/>
        <v>0</v>
      </c>
      <c r="AB250" s="28">
        <f t="shared" si="102"/>
        <v>0</v>
      </c>
      <c r="AC250" s="28">
        <v>2446.1999999999998</v>
      </c>
      <c r="AD250" s="28">
        <f t="shared" si="102"/>
        <v>1.5</v>
      </c>
      <c r="AE250" s="28">
        <f t="shared" si="102"/>
        <v>65.099999999999994</v>
      </c>
      <c r="AF250" s="155">
        <f>AF251+AF255</f>
        <v>2512.8000000000002</v>
      </c>
      <c r="AG250" s="28">
        <f t="shared" si="102"/>
        <v>0</v>
      </c>
      <c r="AH250" s="28">
        <f t="shared" si="102"/>
        <v>0</v>
      </c>
      <c r="AI250" s="28">
        <f t="shared" si="85"/>
        <v>2512.8000000000002</v>
      </c>
      <c r="AJ250" s="28">
        <f t="shared" si="102"/>
        <v>0</v>
      </c>
      <c r="AK250" s="28">
        <f t="shared" si="102"/>
        <v>0</v>
      </c>
      <c r="AL250" s="28">
        <f t="shared" si="86"/>
        <v>2512.8000000000002</v>
      </c>
      <c r="AM250" s="155">
        <f>AM251+AM255</f>
        <v>2234.2999999999997</v>
      </c>
      <c r="AN250" s="252">
        <f t="shared" si="80"/>
        <v>88.916746259153129</v>
      </c>
    </row>
    <row r="251" spans="1:43" ht="33.75" customHeight="1">
      <c r="A251" s="1" t="s">
        <v>5</v>
      </c>
      <c r="B251" s="27" t="s">
        <v>79</v>
      </c>
      <c r="C251" s="8" t="s">
        <v>12</v>
      </c>
      <c r="D251" s="8" t="s">
        <v>153</v>
      </c>
      <c r="E251" s="8"/>
      <c r="F251" s="156">
        <f>F252+F253+F254</f>
        <v>1430.3</v>
      </c>
      <c r="G251" s="161">
        <f>G252+G253+G254</f>
        <v>0</v>
      </c>
      <c r="H251" s="6">
        <f t="shared" si="98"/>
        <v>1430.3</v>
      </c>
      <c r="I251" s="6">
        <f>I252+I253+I254</f>
        <v>0</v>
      </c>
      <c r="J251" s="6">
        <f>J253</f>
        <v>4.4000000000000004</v>
      </c>
      <c r="K251" s="252">
        <f t="shared" si="97"/>
        <v>1434.7</v>
      </c>
      <c r="L251" s="6">
        <f>L252+L253+L256</f>
        <v>0</v>
      </c>
      <c r="M251" s="6">
        <f>M252+M253+M256</f>
        <v>0</v>
      </c>
      <c r="N251" s="6">
        <f t="shared" si="92"/>
        <v>1434.7</v>
      </c>
      <c r="O251" s="6">
        <f>O252+O253+O256</f>
        <v>0</v>
      </c>
      <c r="P251" s="6">
        <f>P252+P253+P256</f>
        <v>0</v>
      </c>
      <c r="Q251" s="6">
        <f t="shared" si="95"/>
        <v>1434.7</v>
      </c>
      <c r="R251" s="6">
        <f>R252+R253+R256</f>
        <v>0</v>
      </c>
      <c r="S251" s="6">
        <f>S252+S253+S256</f>
        <v>-2.4</v>
      </c>
      <c r="T251" s="252">
        <f t="shared" si="81"/>
        <v>1432.3</v>
      </c>
      <c r="U251" s="6">
        <f>U252+U253+U256</f>
        <v>15.6</v>
      </c>
      <c r="V251" s="6">
        <f>V252+V253+V256</f>
        <v>0</v>
      </c>
      <c r="W251" s="6">
        <f t="shared" si="88"/>
        <v>1447.8999999999999</v>
      </c>
      <c r="X251" s="6">
        <f>X252+X253+X256</f>
        <v>0</v>
      </c>
      <c r="Y251" s="6">
        <f>Y252+Y253+Y256+Y254</f>
        <v>0</v>
      </c>
      <c r="Z251" s="6">
        <f t="shared" si="89"/>
        <v>1447.8999999999999</v>
      </c>
      <c r="AA251" s="6">
        <f>AA252+AA253+AA254</f>
        <v>0</v>
      </c>
      <c r="AB251" s="6">
        <f>AB252+AB253+AB256</f>
        <v>0</v>
      </c>
      <c r="AC251" s="6">
        <f t="shared" si="90"/>
        <v>1447.8999999999999</v>
      </c>
      <c r="AD251" s="6">
        <f>AD252+AD253+AD256</f>
        <v>1.5</v>
      </c>
      <c r="AE251" s="6">
        <f>AE252+AE253+AE256</f>
        <v>65.099999999999994</v>
      </c>
      <c r="AF251" s="156">
        <f>AF252+AF253+AF254</f>
        <v>1495.4</v>
      </c>
      <c r="AG251" s="6">
        <f>AG252+AG253+AG256</f>
        <v>0</v>
      </c>
      <c r="AH251" s="6">
        <f>AH252+AH253+AH256</f>
        <v>0</v>
      </c>
      <c r="AI251" s="6">
        <f t="shared" si="85"/>
        <v>1495.4</v>
      </c>
      <c r="AJ251" s="6">
        <f>AJ252+AJ253+AJ256</f>
        <v>0</v>
      </c>
      <c r="AK251" s="6">
        <f>AK252+AK253+AK256</f>
        <v>0</v>
      </c>
      <c r="AL251" s="6">
        <f t="shared" si="86"/>
        <v>1495.4</v>
      </c>
      <c r="AM251" s="156">
        <f>AM252+AM253+AM254</f>
        <v>1473.3999999999999</v>
      </c>
      <c r="AN251" s="252">
        <f t="shared" si="80"/>
        <v>98.528821719941135</v>
      </c>
    </row>
    <row r="252" spans="1:43" ht="33.75" customHeight="1">
      <c r="A252" s="1" t="s">
        <v>6</v>
      </c>
      <c r="B252" s="27" t="s">
        <v>79</v>
      </c>
      <c r="C252" s="8" t="s">
        <v>12</v>
      </c>
      <c r="D252" s="8" t="s">
        <v>153</v>
      </c>
      <c r="E252" s="8" t="s">
        <v>7</v>
      </c>
      <c r="F252" s="8" t="s">
        <v>440</v>
      </c>
      <c r="G252" s="138"/>
      <c r="H252" s="6">
        <f t="shared" si="98"/>
        <v>1342.2</v>
      </c>
      <c r="I252" s="35"/>
      <c r="J252" s="90"/>
      <c r="K252" s="252">
        <f t="shared" si="97"/>
        <v>1342.2</v>
      </c>
      <c r="L252" s="35"/>
      <c r="M252" s="35"/>
      <c r="N252" s="6">
        <f t="shared" si="92"/>
        <v>1342.2</v>
      </c>
      <c r="O252" s="35"/>
      <c r="P252" s="35"/>
      <c r="Q252" s="6">
        <f t="shared" si="95"/>
        <v>1342.2</v>
      </c>
      <c r="R252" s="35"/>
      <c r="S252" s="35"/>
      <c r="T252" s="252">
        <f t="shared" si="81"/>
        <v>1342.2</v>
      </c>
      <c r="U252" s="35"/>
      <c r="V252" s="35"/>
      <c r="W252" s="6">
        <f t="shared" si="88"/>
        <v>1342.2</v>
      </c>
      <c r="X252" s="35"/>
      <c r="Y252" s="35"/>
      <c r="Z252" s="6">
        <f t="shared" si="89"/>
        <v>1342.2</v>
      </c>
      <c r="AA252" s="35"/>
      <c r="AB252" s="35"/>
      <c r="AC252" s="6">
        <f t="shared" si="90"/>
        <v>1342.2</v>
      </c>
      <c r="AD252" s="35"/>
      <c r="AE252" s="35">
        <f>65.1+10.3</f>
        <v>75.399999999999991</v>
      </c>
      <c r="AF252" s="6">
        <f t="shared" si="91"/>
        <v>1417.6000000000001</v>
      </c>
      <c r="AG252" s="35"/>
      <c r="AH252" s="35"/>
      <c r="AI252" s="6">
        <f t="shared" si="85"/>
        <v>1417.6000000000001</v>
      </c>
      <c r="AJ252" s="35"/>
      <c r="AK252" s="35"/>
      <c r="AL252" s="6">
        <f t="shared" si="86"/>
        <v>1417.6000000000001</v>
      </c>
      <c r="AM252" s="8" t="s">
        <v>581</v>
      </c>
      <c r="AN252" s="252">
        <f t="shared" si="80"/>
        <v>99.273419864559813</v>
      </c>
    </row>
    <row r="253" spans="1:43" ht="21" customHeight="1">
      <c r="A253" s="1" t="s">
        <v>8</v>
      </c>
      <c r="B253" s="27" t="s">
        <v>79</v>
      </c>
      <c r="C253" s="8" t="s">
        <v>12</v>
      </c>
      <c r="D253" s="8" t="s">
        <v>153</v>
      </c>
      <c r="E253" s="8" t="s">
        <v>9</v>
      </c>
      <c r="F253" s="8" t="s">
        <v>439</v>
      </c>
      <c r="G253" s="138"/>
      <c r="H253" s="6">
        <f t="shared" si="98"/>
        <v>88.1</v>
      </c>
      <c r="I253" s="67"/>
      <c r="J253" s="90">
        <v>4.4000000000000004</v>
      </c>
      <c r="K253" s="252">
        <f t="shared" si="97"/>
        <v>92.5</v>
      </c>
      <c r="L253" s="67"/>
      <c r="M253" s="67"/>
      <c r="N253" s="6">
        <f t="shared" si="92"/>
        <v>92.5</v>
      </c>
      <c r="O253" s="35"/>
      <c r="P253" s="35"/>
      <c r="Q253" s="6">
        <f t="shared" si="95"/>
        <v>92.5</v>
      </c>
      <c r="R253" s="67"/>
      <c r="S253" s="67">
        <v>-2.4</v>
      </c>
      <c r="T253" s="252">
        <f t="shared" si="81"/>
        <v>90.1</v>
      </c>
      <c r="U253" s="67"/>
      <c r="V253" s="67"/>
      <c r="W253" s="6">
        <f t="shared" si="88"/>
        <v>90.1</v>
      </c>
      <c r="X253" s="67"/>
      <c r="Y253" s="67">
        <v>-0.1</v>
      </c>
      <c r="Z253" s="6">
        <f t="shared" si="89"/>
        <v>90</v>
      </c>
      <c r="AA253" s="67"/>
      <c r="AB253" s="67"/>
      <c r="AC253" s="6">
        <f t="shared" si="90"/>
        <v>90</v>
      </c>
      <c r="AD253" s="67"/>
      <c r="AE253" s="67">
        <v>-10.3</v>
      </c>
      <c r="AF253" s="6">
        <v>77.7</v>
      </c>
      <c r="AG253" s="67"/>
      <c r="AH253" s="67"/>
      <c r="AI253" s="6">
        <f t="shared" si="85"/>
        <v>77.7</v>
      </c>
      <c r="AJ253" s="67"/>
      <c r="AK253" s="67"/>
      <c r="AL253" s="6">
        <f t="shared" si="86"/>
        <v>77.7</v>
      </c>
      <c r="AM253" s="8" t="s">
        <v>582</v>
      </c>
      <c r="AN253" s="252">
        <f t="shared" si="80"/>
        <v>84.942084942084932</v>
      </c>
    </row>
    <row r="254" spans="1:43" ht="21" customHeight="1">
      <c r="A254" s="1" t="s">
        <v>17</v>
      </c>
      <c r="B254" s="27" t="s">
        <v>79</v>
      </c>
      <c r="C254" s="8" t="s">
        <v>12</v>
      </c>
      <c r="D254" s="8" t="s">
        <v>153</v>
      </c>
      <c r="E254" s="88" t="s">
        <v>18</v>
      </c>
      <c r="F254" s="8"/>
      <c r="G254" s="138"/>
      <c r="H254" s="6">
        <f t="shared" si="98"/>
        <v>0</v>
      </c>
      <c r="I254" s="34"/>
      <c r="J254" s="34"/>
      <c r="K254" s="252">
        <f t="shared" si="97"/>
        <v>0</v>
      </c>
      <c r="L254" s="34"/>
      <c r="M254" s="34"/>
      <c r="N254" s="6">
        <f t="shared" si="92"/>
        <v>0</v>
      </c>
      <c r="O254" s="90"/>
      <c r="P254" s="90"/>
      <c r="Q254" s="6">
        <f t="shared" si="95"/>
        <v>0</v>
      </c>
      <c r="R254" s="34"/>
      <c r="S254" s="34"/>
      <c r="T254" s="252">
        <f t="shared" si="81"/>
        <v>0</v>
      </c>
      <c r="U254" s="34"/>
      <c r="V254" s="34"/>
      <c r="W254" s="6">
        <f t="shared" si="88"/>
        <v>0</v>
      </c>
      <c r="X254" s="34"/>
      <c r="Y254" s="34">
        <v>0.1</v>
      </c>
      <c r="Z254" s="6">
        <f t="shared" si="89"/>
        <v>0.1</v>
      </c>
      <c r="AA254" s="34"/>
      <c r="AB254" s="34"/>
      <c r="AC254" s="6">
        <f t="shared" si="90"/>
        <v>0.1</v>
      </c>
      <c r="AD254" s="34"/>
      <c r="AE254" s="34"/>
      <c r="AF254" s="6">
        <f t="shared" si="91"/>
        <v>0.1</v>
      </c>
      <c r="AG254" s="91"/>
      <c r="AH254" s="91"/>
      <c r="AI254" s="6">
        <f t="shared" si="85"/>
        <v>0.1</v>
      </c>
      <c r="AJ254" s="91"/>
      <c r="AK254" s="91"/>
      <c r="AL254" s="6">
        <f t="shared" si="86"/>
        <v>0.1</v>
      </c>
      <c r="AM254" s="89">
        <v>0.1</v>
      </c>
      <c r="AN254" s="252">
        <f t="shared" si="80"/>
        <v>100</v>
      </c>
    </row>
    <row r="255" spans="1:43" ht="34.5" customHeight="1">
      <c r="A255" s="1" t="s">
        <v>121</v>
      </c>
      <c r="B255" s="39">
        <v>913</v>
      </c>
      <c r="C255" s="8" t="s">
        <v>12</v>
      </c>
      <c r="D255" s="8" t="s">
        <v>154</v>
      </c>
      <c r="E255" s="92"/>
      <c r="F255" s="156">
        <f>F256</f>
        <v>0</v>
      </c>
      <c r="G255" s="161">
        <f>G256</f>
        <v>1000.3</v>
      </c>
      <c r="H255" s="6">
        <f t="shared" si="98"/>
        <v>1000.3</v>
      </c>
      <c r="I255" s="34">
        <f>I256</f>
        <v>0</v>
      </c>
      <c r="J255" s="34"/>
      <c r="K255" s="252">
        <f t="shared" si="97"/>
        <v>1000.3</v>
      </c>
      <c r="L255" s="34"/>
      <c r="M255" s="34"/>
      <c r="N255" s="6">
        <f t="shared" si="92"/>
        <v>1000.3</v>
      </c>
      <c r="O255" s="90"/>
      <c r="P255" s="90"/>
      <c r="Q255" s="6">
        <f t="shared" si="95"/>
        <v>1000.3</v>
      </c>
      <c r="R255" s="34"/>
      <c r="S255" s="34"/>
      <c r="T255" s="252">
        <f t="shared" si="81"/>
        <v>1000.3</v>
      </c>
      <c r="U255" s="34">
        <f>U256</f>
        <v>15.6</v>
      </c>
      <c r="V255" s="34"/>
      <c r="W255" s="6">
        <f t="shared" si="88"/>
        <v>1015.9</v>
      </c>
      <c r="X255" s="34"/>
      <c r="Y255" s="34"/>
      <c r="Z255" s="6">
        <f t="shared" si="89"/>
        <v>1015.9</v>
      </c>
      <c r="AA255" s="34">
        <f>AA256</f>
        <v>0</v>
      </c>
      <c r="AB255" s="34"/>
      <c r="AC255" s="6">
        <f t="shared" si="90"/>
        <v>1015.9</v>
      </c>
      <c r="AD255" s="34"/>
      <c r="AE255" s="34"/>
      <c r="AF255" s="156">
        <f>AF256+AF269</f>
        <v>1017.4</v>
      </c>
      <c r="AG255" s="91"/>
      <c r="AH255" s="91"/>
      <c r="AI255" s="6">
        <f t="shared" si="85"/>
        <v>1017.4</v>
      </c>
      <c r="AJ255" s="91"/>
      <c r="AK255" s="91"/>
      <c r="AL255" s="6">
        <f t="shared" si="86"/>
        <v>1017.4</v>
      </c>
      <c r="AM255" s="156">
        <f>AM256+AM269</f>
        <v>760.9</v>
      </c>
      <c r="AN255" s="252">
        <f t="shared" si="80"/>
        <v>74.788677019854532</v>
      </c>
    </row>
    <row r="256" spans="1:43" ht="33.75" customHeight="1">
      <c r="A256" s="224" t="s">
        <v>80</v>
      </c>
      <c r="B256" s="39">
        <v>913</v>
      </c>
      <c r="C256" s="8" t="s">
        <v>12</v>
      </c>
      <c r="D256" s="8" t="s">
        <v>152</v>
      </c>
      <c r="E256" s="40"/>
      <c r="F256" s="156">
        <f>F257+F258</f>
        <v>0</v>
      </c>
      <c r="G256" s="161">
        <f>G257+G258</f>
        <v>1000.3</v>
      </c>
      <c r="H256" s="6">
        <f t="shared" si="98"/>
        <v>1000.3</v>
      </c>
      <c r="I256" s="6">
        <f>I257+I258</f>
        <v>0</v>
      </c>
      <c r="J256" s="6"/>
      <c r="K256" s="252">
        <f t="shared" si="97"/>
        <v>1000.3</v>
      </c>
      <c r="L256" s="6">
        <f>L257+L258</f>
        <v>0</v>
      </c>
      <c r="M256" s="6">
        <f>M257+M258</f>
        <v>0</v>
      </c>
      <c r="N256" s="6">
        <f t="shared" si="92"/>
        <v>1000.3</v>
      </c>
      <c r="O256" s="6">
        <f>O257+O258</f>
        <v>0</v>
      </c>
      <c r="P256" s="6">
        <f>P257+P258</f>
        <v>0</v>
      </c>
      <c r="Q256" s="6">
        <f t="shared" si="95"/>
        <v>1000.3</v>
      </c>
      <c r="R256" s="6">
        <f>R257+R258</f>
        <v>0</v>
      </c>
      <c r="S256" s="6">
        <f>S257+S258</f>
        <v>0</v>
      </c>
      <c r="T256" s="252">
        <f t="shared" si="81"/>
        <v>1000.3</v>
      </c>
      <c r="U256" s="6">
        <f>U257+U258+U269</f>
        <v>15.6</v>
      </c>
      <c r="V256" s="6">
        <f>V257+V258</f>
        <v>0</v>
      </c>
      <c r="W256" s="6">
        <f t="shared" si="88"/>
        <v>1015.9</v>
      </c>
      <c r="X256" s="6">
        <f>X257+X258</f>
        <v>0</v>
      </c>
      <c r="Y256" s="6">
        <f>Y257+Y258</f>
        <v>0</v>
      </c>
      <c r="Z256" s="6">
        <f t="shared" si="89"/>
        <v>1015.9</v>
      </c>
      <c r="AA256" s="6">
        <f>AA257+AA258</f>
        <v>0</v>
      </c>
      <c r="AB256" s="6">
        <f>AB257+AB258</f>
        <v>0</v>
      </c>
      <c r="AC256" s="6">
        <f t="shared" si="90"/>
        <v>1015.9</v>
      </c>
      <c r="AD256" s="6">
        <f>AD257+AD258</f>
        <v>1.5</v>
      </c>
      <c r="AE256" s="6">
        <f>AE257+AE258</f>
        <v>0</v>
      </c>
      <c r="AF256" s="156">
        <f>AF257+AF258</f>
        <v>1001.8</v>
      </c>
      <c r="AG256" s="6">
        <f>AG257+AG258</f>
        <v>0</v>
      </c>
      <c r="AH256" s="6">
        <f>AH257+AH258</f>
        <v>0</v>
      </c>
      <c r="AI256" s="6">
        <f t="shared" si="85"/>
        <v>1001.8</v>
      </c>
      <c r="AJ256" s="6">
        <f>AJ257+AJ258</f>
        <v>0</v>
      </c>
      <c r="AK256" s="6">
        <f>AK257+AK258</f>
        <v>0</v>
      </c>
      <c r="AL256" s="6">
        <f t="shared" si="86"/>
        <v>1001.8</v>
      </c>
      <c r="AM256" s="156">
        <f>AM257+AM258</f>
        <v>745.3</v>
      </c>
      <c r="AN256" s="252">
        <f t="shared" si="80"/>
        <v>74.396087043322026</v>
      </c>
    </row>
    <row r="257" spans="1:40" ht="33.75" customHeight="1">
      <c r="A257" s="136" t="s">
        <v>123</v>
      </c>
      <c r="B257" s="39">
        <v>913</v>
      </c>
      <c r="C257" s="8" t="s">
        <v>12</v>
      </c>
      <c r="D257" s="8" t="s">
        <v>152</v>
      </c>
      <c r="E257" s="40" t="s">
        <v>7</v>
      </c>
      <c r="F257" s="40"/>
      <c r="G257" s="167">
        <v>800.3</v>
      </c>
      <c r="H257" s="6">
        <f t="shared" si="98"/>
        <v>800.3</v>
      </c>
      <c r="I257" s="279"/>
      <c r="J257" s="34"/>
      <c r="K257" s="252">
        <f t="shared" si="97"/>
        <v>800.3</v>
      </c>
      <c r="L257" s="35"/>
      <c r="M257" s="35"/>
      <c r="N257" s="6">
        <f t="shared" si="92"/>
        <v>800.3</v>
      </c>
      <c r="O257" s="35"/>
      <c r="P257" s="35"/>
      <c r="Q257" s="6">
        <f t="shared" si="95"/>
        <v>800.3</v>
      </c>
      <c r="R257" s="35"/>
      <c r="S257" s="35"/>
      <c r="T257" s="252">
        <f t="shared" si="81"/>
        <v>800.3</v>
      </c>
      <c r="U257" s="35"/>
      <c r="V257" s="35"/>
      <c r="W257" s="6">
        <f t="shared" si="88"/>
        <v>800.3</v>
      </c>
      <c r="X257" s="35"/>
      <c r="Y257" s="35"/>
      <c r="Z257" s="6">
        <f t="shared" si="89"/>
        <v>800.3</v>
      </c>
      <c r="AA257" s="35"/>
      <c r="AB257" s="35"/>
      <c r="AC257" s="6">
        <f t="shared" si="90"/>
        <v>800.3</v>
      </c>
      <c r="AD257" s="35"/>
      <c r="AE257" s="35"/>
      <c r="AF257" s="6">
        <f t="shared" si="91"/>
        <v>800.3</v>
      </c>
      <c r="AG257" s="35"/>
      <c r="AH257" s="35"/>
      <c r="AI257" s="6">
        <f t="shared" si="85"/>
        <v>800.3</v>
      </c>
      <c r="AJ257" s="35"/>
      <c r="AK257" s="35"/>
      <c r="AL257" s="6">
        <f t="shared" si="86"/>
        <v>800.3</v>
      </c>
      <c r="AM257" s="167">
        <v>592.1</v>
      </c>
      <c r="AN257" s="252">
        <f t="shared" si="80"/>
        <v>73.984755716606273</v>
      </c>
    </row>
    <row r="258" spans="1:40" ht="21" customHeight="1">
      <c r="A258" s="7" t="s">
        <v>8</v>
      </c>
      <c r="B258" s="39">
        <v>913</v>
      </c>
      <c r="C258" s="8" t="s">
        <v>12</v>
      </c>
      <c r="D258" s="8" t="s">
        <v>152</v>
      </c>
      <c r="E258" s="40" t="s">
        <v>9</v>
      </c>
      <c r="F258" s="40"/>
      <c r="G258" s="167">
        <v>200</v>
      </c>
      <c r="H258" s="6">
        <f t="shared" si="98"/>
        <v>200</v>
      </c>
      <c r="I258" s="279"/>
      <c r="J258" s="34"/>
      <c r="K258" s="252">
        <f t="shared" si="97"/>
        <v>200</v>
      </c>
      <c r="L258" s="35"/>
      <c r="M258" s="35"/>
      <c r="N258" s="6">
        <f t="shared" si="92"/>
        <v>200</v>
      </c>
      <c r="O258" s="35"/>
      <c r="P258" s="35"/>
      <c r="Q258" s="6">
        <f t="shared" si="95"/>
        <v>200</v>
      </c>
      <c r="R258" s="35"/>
      <c r="S258" s="35"/>
      <c r="T258" s="252">
        <f t="shared" si="81"/>
        <v>200</v>
      </c>
      <c r="U258" s="35"/>
      <c r="V258" s="35"/>
      <c r="W258" s="6">
        <f t="shared" si="88"/>
        <v>200</v>
      </c>
      <c r="X258" s="35"/>
      <c r="Y258" s="35"/>
      <c r="Z258" s="6">
        <f t="shared" si="89"/>
        <v>200</v>
      </c>
      <c r="AA258" s="35"/>
      <c r="AB258" s="35"/>
      <c r="AC258" s="6">
        <f t="shared" si="90"/>
        <v>200</v>
      </c>
      <c r="AD258" s="35">
        <v>1.5</v>
      </c>
      <c r="AE258" s="35"/>
      <c r="AF258" s="6">
        <f t="shared" si="91"/>
        <v>201.5</v>
      </c>
      <c r="AG258" s="35"/>
      <c r="AH258" s="35"/>
      <c r="AI258" s="6">
        <f t="shared" si="85"/>
        <v>201.5</v>
      </c>
      <c r="AJ258" s="67"/>
      <c r="AK258" s="35"/>
      <c r="AL258" s="6">
        <f t="shared" si="86"/>
        <v>201.5</v>
      </c>
      <c r="AM258" s="167">
        <v>153.19999999999999</v>
      </c>
      <c r="AN258" s="252">
        <f t="shared" si="80"/>
        <v>76.029776674937949</v>
      </c>
    </row>
    <row r="259" spans="1:40" ht="33.75" hidden="1" customHeight="1">
      <c r="A259" s="1" t="s">
        <v>121</v>
      </c>
      <c r="B259" s="39">
        <v>913</v>
      </c>
      <c r="C259" s="8" t="s">
        <v>12</v>
      </c>
      <c r="D259" s="8" t="s">
        <v>130</v>
      </c>
      <c r="E259" s="8"/>
      <c r="F259" s="8"/>
      <c r="G259" s="138"/>
      <c r="H259" s="6">
        <f t="shared" si="98"/>
        <v>0</v>
      </c>
      <c r="I259" s="6">
        <f>I260</f>
        <v>0</v>
      </c>
      <c r="J259" s="6"/>
      <c r="K259" s="252">
        <f t="shared" si="97"/>
        <v>0</v>
      </c>
      <c r="L259" s="6">
        <f>L260</f>
        <v>0</v>
      </c>
      <c r="M259" s="6">
        <f>M260</f>
        <v>0</v>
      </c>
      <c r="N259" s="6">
        <f t="shared" si="92"/>
        <v>0</v>
      </c>
      <c r="O259" s="6">
        <f>O260</f>
        <v>0</v>
      </c>
      <c r="P259" s="6">
        <f>P260</f>
        <v>0</v>
      </c>
      <c r="Q259" s="6">
        <f t="shared" si="95"/>
        <v>0</v>
      </c>
      <c r="R259" s="6">
        <f>R260</f>
        <v>0</v>
      </c>
      <c r="S259" s="6">
        <f>S260</f>
        <v>0</v>
      </c>
      <c r="T259" s="252">
        <f t="shared" si="81"/>
        <v>0</v>
      </c>
      <c r="U259" s="6">
        <f>U260</f>
        <v>0</v>
      </c>
      <c r="V259" s="6">
        <f>V260</f>
        <v>0</v>
      </c>
      <c r="W259" s="6">
        <f t="shared" si="88"/>
        <v>0</v>
      </c>
      <c r="X259" s="6">
        <f>X260</f>
        <v>0</v>
      </c>
      <c r="Y259" s="6">
        <f>Y260</f>
        <v>0</v>
      </c>
      <c r="Z259" s="6">
        <f t="shared" si="89"/>
        <v>0</v>
      </c>
      <c r="AA259" s="6">
        <f>AA260</f>
        <v>0</v>
      </c>
      <c r="AB259" s="6">
        <f>AB260</f>
        <v>0</v>
      </c>
      <c r="AC259" s="6">
        <f t="shared" si="90"/>
        <v>0</v>
      </c>
      <c r="AD259" s="6">
        <f>AD260</f>
        <v>0</v>
      </c>
      <c r="AE259" s="6">
        <f>AE260</f>
        <v>0</v>
      </c>
      <c r="AF259" s="6">
        <f t="shared" si="91"/>
        <v>0</v>
      </c>
      <c r="AG259" s="6">
        <f>AG260</f>
        <v>0</v>
      </c>
      <c r="AH259" s="6">
        <f>AH260</f>
        <v>0</v>
      </c>
      <c r="AI259" s="6">
        <f t="shared" si="85"/>
        <v>0</v>
      </c>
      <c r="AJ259" s="6">
        <f>AJ260</f>
        <v>0</v>
      </c>
      <c r="AK259" s="6">
        <f>AK260</f>
        <v>0</v>
      </c>
      <c r="AL259" s="6">
        <f t="shared" si="86"/>
        <v>0</v>
      </c>
      <c r="AM259" s="6">
        <f>AM260</f>
        <v>0</v>
      </c>
      <c r="AN259" s="252" t="e">
        <f t="shared" si="80"/>
        <v>#DIV/0!</v>
      </c>
    </row>
    <row r="260" spans="1:40" ht="21" hidden="1" customHeight="1">
      <c r="A260" s="1" t="s">
        <v>17</v>
      </c>
      <c r="B260" s="39">
        <v>913</v>
      </c>
      <c r="C260" s="8" t="s">
        <v>12</v>
      </c>
      <c r="D260" s="8" t="s">
        <v>130</v>
      </c>
      <c r="E260" s="8" t="s">
        <v>18</v>
      </c>
      <c r="F260" s="8"/>
      <c r="G260" s="138"/>
      <c r="H260" s="6">
        <f t="shared" si="98"/>
        <v>0</v>
      </c>
      <c r="I260" s="6"/>
      <c r="J260" s="6"/>
      <c r="K260" s="252">
        <f t="shared" si="97"/>
        <v>0</v>
      </c>
      <c r="L260" s="6"/>
      <c r="M260" s="6"/>
      <c r="N260" s="6">
        <f t="shared" si="92"/>
        <v>0</v>
      </c>
      <c r="O260" s="6"/>
      <c r="P260" s="6"/>
      <c r="Q260" s="6">
        <f t="shared" si="95"/>
        <v>0</v>
      </c>
      <c r="R260" s="6"/>
      <c r="S260" s="6"/>
      <c r="T260" s="252">
        <f t="shared" si="81"/>
        <v>0</v>
      </c>
      <c r="U260" s="6"/>
      <c r="V260" s="6"/>
      <c r="W260" s="6">
        <f t="shared" si="88"/>
        <v>0</v>
      </c>
      <c r="X260" s="6"/>
      <c r="Y260" s="6"/>
      <c r="Z260" s="6">
        <f t="shared" si="89"/>
        <v>0</v>
      </c>
      <c r="AA260" s="6"/>
      <c r="AB260" s="6"/>
      <c r="AC260" s="6">
        <f t="shared" si="90"/>
        <v>0</v>
      </c>
      <c r="AD260" s="6"/>
      <c r="AE260" s="6"/>
      <c r="AF260" s="6">
        <f t="shared" si="91"/>
        <v>0</v>
      </c>
      <c r="AG260" s="6"/>
      <c r="AH260" s="6"/>
      <c r="AI260" s="6">
        <f t="shared" si="85"/>
        <v>0</v>
      </c>
      <c r="AJ260" s="6"/>
      <c r="AK260" s="6"/>
      <c r="AL260" s="6">
        <f t="shared" si="86"/>
        <v>0</v>
      </c>
      <c r="AM260" s="6"/>
      <c r="AN260" s="252" t="e">
        <f t="shared" si="80"/>
        <v>#DIV/0!</v>
      </c>
    </row>
    <row r="261" spans="1:40" ht="21" hidden="1" customHeight="1">
      <c r="A261" s="69" t="s">
        <v>21</v>
      </c>
      <c r="B261" s="188">
        <v>913</v>
      </c>
      <c r="C261" s="58" t="s">
        <v>22</v>
      </c>
      <c r="D261" s="58"/>
      <c r="E261" s="58"/>
      <c r="F261" s="58"/>
      <c r="G261" s="166"/>
      <c r="H261" s="28">
        <f t="shared" si="98"/>
        <v>0</v>
      </c>
      <c r="I261" s="28">
        <f>I262</f>
        <v>0</v>
      </c>
      <c r="J261" s="28"/>
      <c r="K261" s="252">
        <f t="shared" si="97"/>
        <v>0</v>
      </c>
      <c r="L261" s="28">
        <f>L262</f>
        <v>0</v>
      </c>
      <c r="M261" s="28">
        <f>M262</f>
        <v>0</v>
      </c>
      <c r="N261" s="28">
        <f t="shared" si="92"/>
        <v>0</v>
      </c>
      <c r="O261" s="28">
        <f>O262</f>
        <v>0</v>
      </c>
      <c r="P261" s="28">
        <f>P262</f>
        <v>0</v>
      </c>
      <c r="Q261" s="28">
        <f t="shared" si="95"/>
        <v>0</v>
      </c>
      <c r="R261" s="28">
        <f>R262</f>
        <v>0</v>
      </c>
      <c r="S261" s="28">
        <f>S262</f>
        <v>0</v>
      </c>
      <c r="T261" s="252">
        <f t="shared" si="81"/>
        <v>0</v>
      </c>
      <c r="U261" s="28">
        <f>U262</f>
        <v>0</v>
      </c>
      <c r="V261" s="28">
        <f>V262</f>
        <v>0</v>
      </c>
      <c r="W261" s="28">
        <f t="shared" si="88"/>
        <v>0</v>
      </c>
      <c r="X261" s="28">
        <f>X262</f>
        <v>0</v>
      </c>
      <c r="Y261" s="28">
        <f>Y262</f>
        <v>0</v>
      </c>
      <c r="Z261" s="28">
        <f t="shared" si="89"/>
        <v>0</v>
      </c>
      <c r="AA261" s="28">
        <f>AA262</f>
        <v>0</v>
      </c>
      <c r="AB261" s="28">
        <f>AB262</f>
        <v>0</v>
      </c>
      <c r="AC261" s="28">
        <f t="shared" si="90"/>
        <v>0</v>
      </c>
      <c r="AD261" s="28">
        <f>AD262</f>
        <v>0</v>
      </c>
      <c r="AE261" s="28">
        <f>AE262</f>
        <v>0</v>
      </c>
      <c r="AF261" s="6">
        <f t="shared" si="91"/>
        <v>0</v>
      </c>
      <c r="AG261" s="28">
        <f>AG262</f>
        <v>0</v>
      </c>
      <c r="AH261" s="28">
        <f>AH262</f>
        <v>0</v>
      </c>
      <c r="AI261" s="28">
        <f t="shared" si="85"/>
        <v>0</v>
      </c>
      <c r="AJ261" s="28">
        <f>AJ262</f>
        <v>0</v>
      </c>
      <c r="AK261" s="28">
        <f>AK262</f>
        <v>0</v>
      </c>
      <c r="AL261" s="28">
        <f t="shared" si="86"/>
        <v>0</v>
      </c>
      <c r="AM261" s="28">
        <f>AM262</f>
        <v>0</v>
      </c>
      <c r="AN261" s="252" t="e">
        <f t="shared" si="80"/>
        <v>#DIV/0!</v>
      </c>
    </row>
    <row r="262" spans="1:40" ht="33.75" hidden="1" customHeight="1">
      <c r="A262" s="1" t="s">
        <v>121</v>
      </c>
      <c r="B262" s="93">
        <v>913</v>
      </c>
      <c r="C262" s="8" t="s">
        <v>22</v>
      </c>
      <c r="D262" s="8" t="s">
        <v>154</v>
      </c>
      <c r="E262" s="8"/>
      <c r="F262" s="8"/>
      <c r="G262" s="138"/>
      <c r="H262" s="6">
        <f t="shared" si="98"/>
        <v>0</v>
      </c>
      <c r="I262" s="6">
        <f>I263+I267</f>
        <v>0</v>
      </c>
      <c r="J262" s="6"/>
      <c r="K262" s="252">
        <f t="shared" si="97"/>
        <v>0</v>
      </c>
      <c r="L262" s="6">
        <f>L263+L267</f>
        <v>0</v>
      </c>
      <c r="M262" s="6">
        <f>M263+M267</f>
        <v>0</v>
      </c>
      <c r="N262" s="6">
        <f t="shared" si="92"/>
        <v>0</v>
      </c>
      <c r="O262" s="6">
        <f>O263+O267</f>
        <v>0</v>
      </c>
      <c r="P262" s="6">
        <f>P263+P267</f>
        <v>0</v>
      </c>
      <c r="Q262" s="6">
        <f t="shared" si="95"/>
        <v>0</v>
      </c>
      <c r="R262" s="6">
        <f>R263+R267</f>
        <v>0</v>
      </c>
      <c r="S262" s="6">
        <f>S263+S267</f>
        <v>0</v>
      </c>
      <c r="T262" s="252">
        <f t="shared" si="81"/>
        <v>0</v>
      </c>
      <c r="U262" s="6">
        <f>U263+U267</f>
        <v>0</v>
      </c>
      <c r="V262" s="6">
        <f>V263+V267</f>
        <v>0</v>
      </c>
      <c r="W262" s="6">
        <f t="shared" si="88"/>
        <v>0</v>
      </c>
      <c r="X262" s="6">
        <f>X263+X267</f>
        <v>0</v>
      </c>
      <c r="Y262" s="6">
        <f>Y263+Y267</f>
        <v>0</v>
      </c>
      <c r="Z262" s="6">
        <f t="shared" si="89"/>
        <v>0</v>
      </c>
      <c r="AA262" s="6">
        <f>AA263+AA267</f>
        <v>0</v>
      </c>
      <c r="AB262" s="6">
        <f>AB263+AB267</f>
        <v>0</v>
      </c>
      <c r="AC262" s="6">
        <f t="shared" si="90"/>
        <v>0</v>
      </c>
      <c r="AD262" s="6">
        <f>AD263+AD267</f>
        <v>0</v>
      </c>
      <c r="AE262" s="6">
        <f>AE263+AE267</f>
        <v>0</v>
      </c>
      <c r="AF262" s="6">
        <f t="shared" si="91"/>
        <v>0</v>
      </c>
      <c r="AG262" s="6">
        <f>AG263+AG267</f>
        <v>0</v>
      </c>
      <c r="AH262" s="6">
        <f>AH263+AH267</f>
        <v>0</v>
      </c>
      <c r="AI262" s="6">
        <f t="shared" si="85"/>
        <v>0</v>
      </c>
      <c r="AJ262" s="6">
        <f>AJ263+AJ267</f>
        <v>0</v>
      </c>
      <c r="AK262" s="6">
        <f>AK263+AK267</f>
        <v>0</v>
      </c>
      <c r="AL262" s="6">
        <f t="shared" si="86"/>
        <v>0</v>
      </c>
      <c r="AM262" s="6">
        <f>AM263+AM267</f>
        <v>0</v>
      </c>
      <c r="AN262" s="252" t="e">
        <f t="shared" si="80"/>
        <v>#DIV/0!</v>
      </c>
    </row>
    <row r="263" spans="1:40" ht="45.75" hidden="1" customHeight="1">
      <c r="A263" s="71" t="s">
        <v>127</v>
      </c>
      <c r="B263" s="93">
        <v>913</v>
      </c>
      <c r="C263" s="8" t="s">
        <v>22</v>
      </c>
      <c r="D263" s="8" t="s">
        <v>186</v>
      </c>
      <c r="E263" s="8"/>
      <c r="F263" s="8"/>
      <c r="G263" s="138"/>
      <c r="H263" s="6">
        <f t="shared" si="98"/>
        <v>0</v>
      </c>
      <c r="I263" s="6">
        <f>I264</f>
        <v>0</v>
      </c>
      <c r="J263" s="6"/>
      <c r="K263" s="252">
        <f t="shared" si="97"/>
        <v>0</v>
      </c>
      <c r="L263" s="6">
        <f>L264</f>
        <v>0</v>
      </c>
      <c r="M263" s="6">
        <f>M264</f>
        <v>0</v>
      </c>
      <c r="N263" s="6">
        <f t="shared" si="92"/>
        <v>0</v>
      </c>
      <c r="O263" s="6">
        <f>O264</f>
        <v>0</v>
      </c>
      <c r="P263" s="6">
        <f>P264</f>
        <v>0</v>
      </c>
      <c r="Q263" s="6">
        <f t="shared" si="95"/>
        <v>0</v>
      </c>
      <c r="R263" s="6">
        <f>R264</f>
        <v>0</v>
      </c>
      <c r="S263" s="6">
        <f>S264</f>
        <v>0</v>
      </c>
      <c r="T263" s="252">
        <f t="shared" si="81"/>
        <v>0</v>
      </c>
      <c r="U263" s="6">
        <f>U264</f>
        <v>0</v>
      </c>
      <c r="V263" s="6">
        <f>V264</f>
        <v>0</v>
      </c>
      <c r="W263" s="6">
        <f t="shared" si="88"/>
        <v>0</v>
      </c>
      <c r="X263" s="6">
        <f>X264</f>
        <v>0</v>
      </c>
      <c r="Y263" s="6">
        <f>Y264</f>
        <v>0</v>
      </c>
      <c r="Z263" s="6">
        <f t="shared" si="89"/>
        <v>0</v>
      </c>
      <c r="AA263" s="6">
        <f>AA264</f>
        <v>0</v>
      </c>
      <c r="AB263" s="6">
        <f>AB264</f>
        <v>0</v>
      </c>
      <c r="AC263" s="6">
        <f t="shared" si="90"/>
        <v>0</v>
      </c>
      <c r="AD263" s="6">
        <f>AD264</f>
        <v>0</v>
      </c>
      <c r="AE263" s="6">
        <f>AE264</f>
        <v>0</v>
      </c>
      <c r="AF263" s="6">
        <f t="shared" si="91"/>
        <v>0</v>
      </c>
      <c r="AG263" s="6">
        <f>AG264</f>
        <v>0</v>
      </c>
      <c r="AH263" s="6">
        <f>AH264</f>
        <v>0</v>
      </c>
      <c r="AI263" s="6">
        <f t="shared" si="85"/>
        <v>0</v>
      </c>
      <c r="AJ263" s="6">
        <f>AJ264</f>
        <v>0</v>
      </c>
      <c r="AK263" s="6">
        <f>AK264</f>
        <v>0</v>
      </c>
      <c r="AL263" s="6">
        <f t="shared" si="86"/>
        <v>0</v>
      </c>
      <c r="AM263" s="6">
        <f>AM264</f>
        <v>0</v>
      </c>
      <c r="AN263" s="252" t="e">
        <f t="shared" si="80"/>
        <v>#DIV/0!</v>
      </c>
    </row>
    <row r="264" spans="1:40" ht="21" hidden="1" customHeight="1">
      <c r="A264" s="1" t="s">
        <v>112</v>
      </c>
      <c r="B264" s="93">
        <v>913</v>
      </c>
      <c r="C264" s="8" t="s">
        <v>22</v>
      </c>
      <c r="D264" s="8" t="s">
        <v>186</v>
      </c>
      <c r="E264" s="8" t="s">
        <v>25</v>
      </c>
      <c r="F264" s="8"/>
      <c r="G264" s="138"/>
      <c r="H264" s="6">
        <f t="shared" si="98"/>
        <v>0</v>
      </c>
      <c r="I264" s="6"/>
      <c r="J264" s="6"/>
      <c r="K264" s="252">
        <f t="shared" si="97"/>
        <v>0</v>
      </c>
      <c r="L264" s="6"/>
      <c r="M264" s="6"/>
      <c r="N264" s="6">
        <f t="shared" si="92"/>
        <v>0</v>
      </c>
      <c r="O264" s="6"/>
      <c r="P264" s="6"/>
      <c r="Q264" s="6">
        <f t="shared" si="95"/>
        <v>0</v>
      </c>
      <c r="R264" s="6"/>
      <c r="S264" s="6"/>
      <c r="T264" s="252">
        <f t="shared" si="81"/>
        <v>0</v>
      </c>
      <c r="U264" s="6"/>
      <c r="V264" s="6"/>
      <c r="W264" s="6">
        <f t="shared" si="88"/>
        <v>0</v>
      </c>
      <c r="X264" s="6"/>
      <c r="Y264" s="6"/>
      <c r="Z264" s="6">
        <f t="shared" si="89"/>
        <v>0</v>
      </c>
      <c r="AA264" s="6"/>
      <c r="AB264" s="6"/>
      <c r="AC264" s="6">
        <f t="shared" si="90"/>
        <v>0</v>
      </c>
      <c r="AD264" s="6"/>
      <c r="AE264" s="6"/>
      <c r="AF264" s="6">
        <f t="shared" si="91"/>
        <v>0</v>
      </c>
      <c r="AG264" s="6"/>
      <c r="AH264" s="6"/>
      <c r="AI264" s="6">
        <f t="shared" si="85"/>
        <v>0</v>
      </c>
      <c r="AJ264" s="6"/>
      <c r="AK264" s="6"/>
      <c r="AL264" s="6">
        <f t="shared" si="86"/>
        <v>0</v>
      </c>
      <c r="AM264" s="6"/>
      <c r="AN264" s="252" t="e">
        <f t="shared" si="80"/>
        <v>#DIV/0!</v>
      </c>
    </row>
    <row r="265" spans="1:40" ht="21" hidden="1" customHeight="1">
      <c r="A265" s="1" t="s">
        <v>17</v>
      </c>
      <c r="B265" s="93">
        <v>913</v>
      </c>
      <c r="C265" s="8" t="s">
        <v>22</v>
      </c>
      <c r="D265" s="8" t="s">
        <v>186</v>
      </c>
      <c r="E265" s="8" t="s">
        <v>18</v>
      </c>
      <c r="F265" s="8"/>
      <c r="G265" s="138"/>
      <c r="H265" s="6">
        <f t="shared" si="98"/>
        <v>0</v>
      </c>
      <c r="I265" s="6"/>
      <c r="J265" s="6"/>
      <c r="K265" s="252">
        <f t="shared" si="97"/>
        <v>0</v>
      </c>
      <c r="L265" s="6"/>
      <c r="M265" s="6"/>
      <c r="N265" s="6">
        <f t="shared" si="92"/>
        <v>0</v>
      </c>
      <c r="O265" s="6"/>
      <c r="P265" s="6"/>
      <c r="Q265" s="6">
        <f t="shared" si="95"/>
        <v>0</v>
      </c>
      <c r="R265" s="6"/>
      <c r="S265" s="6"/>
      <c r="T265" s="252">
        <f t="shared" si="81"/>
        <v>0</v>
      </c>
      <c r="U265" s="6"/>
      <c r="V265" s="6"/>
      <c r="W265" s="6">
        <f t="shared" si="88"/>
        <v>0</v>
      </c>
      <c r="X265" s="6"/>
      <c r="Y265" s="6"/>
      <c r="Z265" s="6">
        <f t="shared" si="89"/>
        <v>0</v>
      </c>
      <c r="AA265" s="6"/>
      <c r="AB265" s="6"/>
      <c r="AC265" s="6">
        <f t="shared" si="90"/>
        <v>0</v>
      </c>
      <c r="AD265" s="6"/>
      <c r="AE265" s="6"/>
      <c r="AF265" s="6">
        <f t="shared" si="91"/>
        <v>0</v>
      </c>
      <c r="AG265" s="6"/>
      <c r="AH265" s="6"/>
      <c r="AI265" s="6">
        <f t="shared" si="85"/>
        <v>0</v>
      </c>
      <c r="AJ265" s="6"/>
      <c r="AK265" s="6"/>
      <c r="AL265" s="6">
        <f t="shared" si="86"/>
        <v>0</v>
      </c>
      <c r="AM265" s="6"/>
      <c r="AN265" s="252" t="e">
        <f t="shared" si="80"/>
        <v>#DIV/0!</v>
      </c>
    </row>
    <row r="266" spans="1:40" ht="46.5" hidden="1" customHeight="1">
      <c r="A266" s="71" t="s">
        <v>128</v>
      </c>
      <c r="B266" s="93">
        <v>913</v>
      </c>
      <c r="C266" s="8" t="s">
        <v>22</v>
      </c>
      <c r="D266" s="8" t="s">
        <v>122</v>
      </c>
      <c r="E266" s="8"/>
      <c r="F266" s="8"/>
      <c r="G266" s="138"/>
      <c r="H266" s="6">
        <f t="shared" si="98"/>
        <v>0</v>
      </c>
      <c r="I266" s="6">
        <f>I267</f>
        <v>0</v>
      </c>
      <c r="J266" s="6"/>
      <c r="K266" s="252">
        <f t="shared" si="97"/>
        <v>0</v>
      </c>
      <c r="L266" s="6">
        <f>L267</f>
        <v>0</v>
      </c>
      <c r="M266" s="6">
        <f>M267</f>
        <v>0</v>
      </c>
      <c r="N266" s="6">
        <f t="shared" si="92"/>
        <v>0</v>
      </c>
      <c r="O266" s="6">
        <f>O267</f>
        <v>0</v>
      </c>
      <c r="P266" s="6">
        <f>P267</f>
        <v>0</v>
      </c>
      <c r="Q266" s="6">
        <f t="shared" si="95"/>
        <v>0</v>
      </c>
      <c r="R266" s="6">
        <f>R267</f>
        <v>0</v>
      </c>
      <c r="S266" s="6">
        <f>S267</f>
        <v>0</v>
      </c>
      <c r="T266" s="252">
        <f t="shared" si="81"/>
        <v>0</v>
      </c>
      <c r="U266" s="6">
        <f>U267</f>
        <v>0</v>
      </c>
      <c r="V266" s="6">
        <f>V267</f>
        <v>0</v>
      </c>
      <c r="W266" s="6">
        <f t="shared" si="88"/>
        <v>0</v>
      </c>
      <c r="X266" s="6">
        <f>X267</f>
        <v>0</v>
      </c>
      <c r="Y266" s="6">
        <f>Y267</f>
        <v>0</v>
      </c>
      <c r="Z266" s="6">
        <f t="shared" si="89"/>
        <v>0</v>
      </c>
      <c r="AA266" s="6">
        <f>AA267</f>
        <v>0</v>
      </c>
      <c r="AB266" s="6">
        <f>AB267</f>
        <v>0</v>
      </c>
      <c r="AC266" s="6">
        <f t="shared" si="90"/>
        <v>0</v>
      </c>
      <c r="AD266" s="6">
        <f>AD267</f>
        <v>0</v>
      </c>
      <c r="AE266" s="6">
        <f>AE267</f>
        <v>0</v>
      </c>
      <c r="AF266" s="6">
        <f t="shared" si="91"/>
        <v>0</v>
      </c>
      <c r="AG266" s="6">
        <f>AG267</f>
        <v>0</v>
      </c>
      <c r="AH266" s="6">
        <f>AH267</f>
        <v>0</v>
      </c>
      <c r="AI266" s="6">
        <f t="shared" si="85"/>
        <v>0</v>
      </c>
      <c r="AJ266" s="6">
        <f>AJ267</f>
        <v>0</v>
      </c>
      <c r="AK266" s="6">
        <f>AK267</f>
        <v>0</v>
      </c>
      <c r="AL266" s="6">
        <f t="shared" si="86"/>
        <v>0</v>
      </c>
      <c r="AM266" s="6">
        <f>AM267</f>
        <v>0</v>
      </c>
      <c r="AN266" s="252" t="e">
        <f t="shared" si="80"/>
        <v>#DIV/0!</v>
      </c>
    </row>
    <row r="267" spans="1:40" ht="21.75" hidden="1" customHeight="1">
      <c r="A267" s="1" t="s">
        <v>112</v>
      </c>
      <c r="B267" s="93">
        <v>913</v>
      </c>
      <c r="C267" s="8" t="s">
        <v>22</v>
      </c>
      <c r="D267" s="8" t="s">
        <v>122</v>
      </c>
      <c r="E267" s="8" t="s">
        <v>25</v>
      </c>
      <c r="F267" s="8"/>
      <c r="G267" s="138"/>
      <c r="H267" s="6">
        <f t="shared" si="98"/>
        <v>0</v>
      </c>
      <c r="I267" s="6"/>
      <c r="J267" s="6"/>
      <c r="K267" s="252">
        <f t="shared" si="97"/>
        <v>0</v>
      </c>
      <c r="L267" s="6"/>
      <c r="M267" s="6"/>
      <c r="N267" s="6">
        <f t="shared" si="92"/>
        <v>0</v>
      </c>
      <c r="O267" s="6"/>
      <c r="P267" s="6"/>
      <c r="Q267" s="6">
        <f t="shared" si="95"/>
        <v>0</v>
      </c>
      <c r="R267" s="6"/>
      <c r="S267" s="6"/>
      <c r="T267" s="252">
        <f t="shared" si="81"/>
        <v>0</v>
      </c>
      <c r="U267" s="6"/>
      <c r="V267" s="6"/>
      <c r="W267" s="6">
        <f t="shared" si="88"/>
        <v>0</v>
      </c>
      <c r="X267" s="6"/>
      <c r="Y267" s="6"/>
      <c r="Z267" s="6">
        <f t="shared" si="89"/>
        <v>0</v>
      </c>
      <c r="AA267" s="6"/>
      <c r="AB267" s="6"/>
      <c r="AC267" s="6">
        <f t="shared" si="90"/>
        <v>0</v>
      </c>
      <c r="AD267" s="6"/>
      <c r="AE267" s="6"/>
      <c r="AF267" s="6">
        <f t="shared" si="91"/>
        <v>0</v>
      </c>
      <c r="AG267" s="6"/>
      <c r="AH267" s="6"/>
      <c r="AI267" s="6">
        <f t="shared" si="85"/>
        <v>0</v>
      </c>
      <c r="AJ267" s="6"/>
      <c r="AK267" s="6"/>
      <c r="AL267" s="6">
        <f t="shared" si="86"/>
        <v>0</v>
      </c>
      <c r="AM267" s="6"/>
      <c r="AN267" s="252" t="e">
        <f t="shared" ref="AN267:AN330" si="103">AM267/AF267*100</f>
        <v>#DIV/0!</v>
      </c>
    </row>
    <row r="268" spans="1:40" ht="21" hidden="1" customHeight="1">
      <c r="A268" s="1"/>
      <c r="B268" s="93"/>
      <c r="C268" s="8"/>
      <c r="D268" s="8"/>
      <c r="E268" s="8"/>
      <c r="F268" s="8"/>
      <c r="G268" s="138"/>
      <c r="H268" s="6">
        <f t="shared" si="98"/>
        <v>0</v>
      </c>
      <c r="I268" s="6"/>
      <c r="J268" s="6"/>
      <c r="K268" s="252">
        <f t="shared" si="97"/>
        <v>0</v>
      </c>
      <c r="L268" s="6"/>
      <c r="M268" s="6"/>
      <c r="N268" s="6">
        <f t="shared" si="92"/>
        <v>0</v>
      </c>
      <c r="O268" s="6"/>
      <c r="P268" s="6"/>
      <c r="Q268" s="6">
        <f t="shared" si="95"/>
        <v>0</v>
      </c>
      <c r="R268" s="6"/>
      <c r="S268" s="6"/>
      <c r="T268" s="252">
        <f t="shared" si="81"/>
        <v>0</v>
      </c>
      <c r="U268" s="6"/>
      <c r="V268" s="6"/>
      <c r="W268" s="6">
        <f t="shared" si="88"/>
        <v>0</v>
      </c>
      <c r="X268" s="6"/>
      <c r="Y268" s="6"/>
      <c r="Z268" s="6">
        <f t="shared" si="89"/>
        <v>0</v>
      </c>
      <c r="AA268" s="6"/>
      <c r="AB268" s="6"/>
      <c r="AC268" s="6">
        <f t="shared" si="90"/>
        <v>0</v>
      </c>
      <c r="AD268" s="6"/>
      <c r="AE268" s="6"/>
      <c r="AF268" s="6">
        <f t="shared" si="91"/>
        <v>0</v>
      </c>
      <c r="AG268" s="6"/>
      <c r="AH268" s="6"/>
      <c r="AI268" s="6">
        <f t="shared" si="85"/>
        <v>0</v>
      </c>
      <c r="AJ268" s="6"/>
      <c r="AK268" s="6"/>
      <c r="AL268" s="6">
        <f t="shared" si="86"/>
        <v>0</v>
      </c>
      <c r="AM268" s="6"/>
      <c r="AN268" s="252" t="e">
        <f t="shared" si="103"/>
        <v>#DIV/0!</v>
      </c>
    </row>
    <row r="269" spans="1:40" ht="21" customHeight="1">
      <c r="A269" s="1" t="s">
        <v>524</v>
      </c>
      <c r="B269" s="27" t="s">
        <v>79</v>
      </c>
      <c r="C269" s="8" t="s">
        <v>12</v>
      </c>
      <c r="D269" s="38" t="s">
        <v>525</v>
      </c>
      <c r="E269" s="3"/>
      <c r="F269" s="8"/>
      <c r="G269" s="138"/>
      <c r="H269" s="6"/>
      <c r="I269" s="6"/>
      <c r="J269" s="6"/>
      <c r="K269" s="252"/>
      <c r="L269" s="6"/>
      <c r="M269" s="6"/>
      <c r="N269" s="6"/>
      <c r="O269" s="6"/>
      <c r="P269" s="6"/>
      <c r="Q269" s="6"/>
      <c r="R269" s="6"/>
      <c r="S269" s="6"/>
      <c r="T269" s="252">
        <f t="shared" ref="T269:T334" si="104">Q269+R269+S269</f>
        <v>0</v>
      </c>
      <c r="U269" s="6">
        <f>U270</f>
        <v>15.6</v>
      </c>
      <c r="V269" s="6"/>
      <c r="W269" s="6">
        <f t="shared" si="88"/>
        <v>15.6</v>
      </c>
      <c r="X269" s="6"/>
      <c r="Y269" s="6"/>
      <c r="Z269" s="6">
        <f t="shared" si="89"/>
        <v>15.6</v>
      </c>
      <c r="AA269" s="6"/>
      <c r="AB269" s="6"/>
      <c r="AC269" s="6">
        <f t="shared" si="90"/>
        <v>15.6</v>
      </c>
      <c r="AD269" s="6"/>
      <c r="AE269" s="6"/>
      <c r="AF269" s="6">
        <f t="shared" si="91"/>
        <v>15.6</v>
      </c>
      <c r="AG269" s="6"/>
      <c r="AH269" s="6"/>
      <c r="AI269" s="6"/>
      <c r="AJ269" s="6"/>
      <c r="AK269" s="6"/>
      <c r="AL269" s="6"/>
      <c r="AM269" s="6">
        <f>AM270</f>
        <v>15.6</v>
      </c>
      <c r="AN269" s="252">
        <f t="shared" si="103"/>
        <v>100</v>
      </c>
    </row>
    <row r="270" spans="1:40" ht="21" customHeight="1">
      <c r="A270" s="1" t="s">
        <v>6</v>
      </c>
      <c r="B270" s="27" t="s">
        <v>79</v>
      </c>
      <c r="C270" s="8" t="s">
        <v>12</v>
      </c>
      <c r="D270" s="38" t="s">
        <v>525</v>
      </c>
      <c r="E270" s="3" t="s">
        <v>7</v>
      </c>
      <c r="F270" s="8"/>
      <c r="G270" s="138"/>
      <c r="H270" s="6"/>
      <c r="I270" s="6"/>
      <c r="J270" s="6"/>
      <c r="K270" s="252"/>
      <c r="L270" s="6"/>
      <c r="M270" s="6"/>
      <c r="N270" s="6"/>
      <c r="O270" s="6"/>
      <c r="P270" s="6"/>
      <c r="Q270" s="6"/>
      <c r="R270" s="6"/>
      <c r="S270" s="6"/>
      <c r="T270" s="252">
        <f t="shared" si="104"/>
        <v>0</v>
      </c>
      <c r="U270" s="6">
        <v>15.6</v>
      </c>
      <c r="V270" s="6"/>
      <c r="W270" s="6">
        <f t="shared" si="88"/>
        <v>15.6</v>
      </c>
      <c r="X270" s="6"/>
      <c r="Y270" s="6"/>
      <c r="Z270" s="6">
        <f t="shared" si="89"/>
        <v>15.6</v>
      </c>
      <c r="AA270" s="6"/>
      <c r="AB270" s="6"/>
      <c r="AC270" s="6">
        <f t="shared" si="90"/>
        <v>15.6</v>
      </c>
      <c r="AD270" s="6"/>
      <c r="AE270" s="6"/>
      <c r="AF270" s="6">
        <f t="shared" si="91"/>
        <v>15.6</v>
      </c>
      <c r="AG270" s="6"/>
      <c r="AH270" s="6"/>
      <c r="AI270" s="6"/>
      <c r="AJ270" s="6"/>
      <c r="AK270" s="6"/>
      <c r="AL270" s="6"/>
      <c r="AM270" s="6">
        <v>15.6</v>
      </c>
      <c r="AN270" s="252">
        <f t="shared" si="103"/>
        <v>100</v>
      </c>
    </row>
    <row r="271" spans="1:40" ht="21.75" customHeight="1">
      <c r="A271" s="1"/>
      <c r="B271" s="25"/>
      <c r="C271" s="8"/>
      <c r="D271" s="8"/>
      <c r="E271" s="8"/>
      <c r="F271" s="8"/>
      <c r="G271" s="138"/>
      <c r="H271" s="6"/>
      <c r="I271" s="6"/>
      <c r="J271" s="6"/>
      <c r="K271" s="252">
        <f t="shared" si="97"/>
        <v>0</v>
      </c>
      <c r="L271" s="6"/>
      <c r="M271" s="6"/>
      <c r="N271" s="6">
        <f t="shared" si="92"/>
        <v>0</v>
      </c>
      <c r="O271" s="6"/>
      <c r="P271" s="6"/>
      <c r="Q271" s="6"/>
      <c r="R271" s="6"/>
      <c r="S271" s="6"/>
      <c r="T271" s="252">
        <f t="shared" si="104"/>
        <v>0</v>
      </c>
      <c r="U271" s="6"/>
      <c r="V271" s="6"/>
      <c r="W271" s="6">
        <f t="shared" si="88"/>
        <v>0</v>
      </c>
      <c r="X271" s="6"/>
      <c r="Y271" s="6"/>
      <c r="Z271" s="6"/>
      <c r="AA271" s="6"/>
      <c r="AB271" s="6"/>
      <c r="AC271" s="6"/>
      <c r="AD271" s="6"/>
      <c r="AE271" s="6"/>
      <c r="AF271" s="6">
        <f t="shared" si="91"/>
        <v>0</v>
      </c>
      <c r="AG271" s="6"/>
      <c r="AH271" s="6"/>
      <c r="AI271" s="6"/>
      <c r="AJ271" s="6"/>
      <c r="AK271" s="6"/>
      <c r="AL271" s="6"/>
      <c r="AM271" s="6"/>
      <c r="AN271" s="252"/>
    </row>
    <row r="272" spans="1:40" s="55" customFormat="1" ht="33.75" customHeight="1">
      <c r="A272" s="69" t="s">
        <v>26</v>
      </c>
      <c r="B272" s="94">
        <v>913</v>
      </c>
      <c r="C272" s="58" t="s">
        <v>27</v>
      </c>
      <c r="D272" s="58"/>
      <c r="E272" s="58"/>
      <c r="F272" s="163">
        <f>F273+F277</f>
        <v>827.59999999999991</v>
      </c>
      <c r="G272" s="163"/>
      <c r="H272" s="6">
        <f t="shared" si="98"/>
        <v>827.59999999999991</v>
      </c>
      <c r="I272" s="28">
        <f>I273+I277</f>
        <v>0</v>
      </c>
      <c r="J272" s="28"/>
      <c r="K272" s="252">
        <f t="shared" si="97"/>
        <v>827.59999999999991</v>
      </c>
      <c r="L272" s="28">
        <f>L273+L277</f>
        <v>0</v>
      </c>
      <c r="M272" s="28">
        <f>M273+M277</f>
        <v>64</v>
      </c>
      <c r="N272" s="6">
        <f t="shared" si="92"/>
        <v>891.59999999999991</v>
      </c>
      <c r="O272" s="28">
        <f>O273+O277</f>
        <v>0</v>
      </c>
      <c r="P272" s="28">
        <f>P273+P277</f>
        <v>225.9</v>
      </c>
      <c r="Q272" s="28">
        <f t="shared" si="95"/>
        <v>1117.5</v>
      </c>
      <c r="R272" s="28">
        <f>R273+R277</f>
        <v>0</v>
      </c>
      <c r="S272" s="28">
        <f>S273+S277</f>
        <v>576.09999999999991</v>
      </c>
      <c r="T272" s="252">
        <f t="shared" si="104"/>
        <v>1693.6</v>
      </c>
      <c r="U272" s="28">
        <f>U273+U277</f>
        <v>0</v>
      </c>
      <c r="V272" s="28">
        <f>V273+V277</f>
        <v>97.6</v>
      </c>
      <c r="W272" s="26">
        <f t="shared" si="88"/>
        <v>1791.1999999999998</v>
      </c>
      <c r="X272" s="28">
        <f>X273+X277</f>
        <v>0</v>
      </c>
      <c r="Y272" s="28">
        <f>Y273+Y277</f>
        <v>184.3</v>
      </c>
      <c r="Z272" s="26">
        <f t="shared" si="89"/>
        <v>1975.4999999999998</v>
      </c>
      <c r="AA272" s="28">
        <f>AA273+AA277</f>
        <v>0</v>
      </c>
      <c r="AB272" s="28">
        <f>AB273+AB277</f>
        <v>0</v>
      </c>
      <c r="AC272" s="6">
        <f t="shared" si="90"/>
        <v>1975.4999999999998</v>
      </c>
      <c r="AD272" s="28">
        <f>AD273+AD277</f>
        <v>0</v>
      </c>
      <c r="AE272" s="28">
        <f>AE273+AE277</f>
        <v>-7.5</v>
      </c>
      <c r="AF272" s="6">
        <f t="shared" si="91"/>
        <v>1967.9999999999998</v>
      </c>
      <c r="AG272" s="28">
        <f>AG273+AG277</f>
        <v>0</v>
      </c>
      <c r="AH272" s="28">
        <f>AH273+AH277</f>
        <v>0</v>
      </c>
      <c r="AI272" s="26">
        <f t="shared" si="85"/>
        <v>1967.9999999999998</v>
      </c>
      <c r="AJ272" s="28">
        <f>AJ273+AJ277</f>
        <v>0</v>
      </c>
      <c r="AK272" s="28">
        <f>AK273+AK277</f>
        <v>0</v>
      </c>
      <c r="AL272" s="26">
        <f t="shared" si="86"/>
        <v>1967.9999999999998</v>
      </c>
      <c r="AM272" s="28">
        <f>AM273+AM277</f>
        <v>1968</v>
      </c>
      <c r="AN272" s="252">
        <f t="shared" si="103"/>
        <v>100.00000000000003</v>
      </c>
    </row>
    <row r="273" spans="1:43" ht="44.25" customHeight="1">
      <c r="A273" s="61" t="s">
        <v>406</v>
      </c>
      <c r="B273" s="94">
        <v>913</v>
      </c>
      <c r="C273" s="58" t="s">
        <v>392</v>
      </c>
      <c r="D273" s="185"/>
      <c r="E273" s="185"/>
      <c r="F273" s="189">
        <f>F274</f>
        <v>640.4</v>
      </c>
      <c r="G273" s="189"/>
      <c r="H273" s="28">
        <f t="shared" si="98"/>
        <v>640.4</v>
      </c>
      <c r="I273" s="28">
        <f>I274</f>
        <v>0</v>
      </c>
      <c r="J273" s="28"/>
      <c r="K273" s="252">
        <f t="shared" si="97"/>
        <v>640.4</v>
      </c>
      <c r="L273" s="28">
        <f>L274</f>
        <v>0</v>
      </c>
      <c r="M273" s="28">
        <f>M274</f>
        <v>26.2</v>
      </c>
      <c r="N273" s="28">
        <f t="shared" si="92"/>
        <v>666.6</v>
      </c>
      <c r="O273" s="28">
        <f>O274</f>
        <v>0</v>
      </c>
      <c r="P273" s="28">
        <f>P274</f>
        <v>225.9</v>
      </c>
      <c r="Q273" s="28">
        <f t="shared" si="95"/>
        <v>892.5</v>
      </c>
      <c r="R273" s="28">
        <f>R274</f>
        <v>0</v>
      </c>
      <c r="S273" s="28">
        <f>S274</f>
        <v>31.300000000000004</v>
      </c>
      <c r="T273" s="252">
        <f t="shared" si="104"/>
        <v>923.8</v>
      </c>
      <c r="U273" s="28">
        <f>U274</f>
        <v>0</v>
      </c>
      <c r="V273" s="28">
        <f>V274</f>
        <v>47.8</v>
      </c>
      <c r="W273" s="28">
        <f t="shared" si="88"/>
        <v>971.59999999999991</v>
      </c>
      <c r="X273" s="28">
        <f>X274</f>
        <v>0</v>
      </c>
      <c r="Y273" s="28">
        <f>Y274</f>
        <v>0</v>
      </c>
      <c r="Z273" s="28">
        <f t="shared" si="89"/>
        <v>971.59999999999991</v>
      </c>
      <c r="AA273" s="28">
        <f>AA274</f>
        <v>0</v>
      </c>
      <c r="AB273" s="28">
        <f>AB274</f>
        <v>0</v>
      </c>
      <c r="AC273" s="28">
        <f t="shared" si="90"/>
        <v>971.59999999999991</v>
      </c>
      <c r="AD273" s="28">
        <f>AD274</f>
        <v>0</v>
      </c>
      <c r="AE273" s="28">
        <f>AE274</f>
        <v>-7.5</v>
      </c>
      <c r="AF273" s="6">
        <f t="shared" si="91"/>
        <v>964.09999999999991</v>
      </c>
      <c r="AG273" s="28">
        <f>AG274</f>
        <v>0</v>
      </c>
      <c r="AH273" s="28">
        <f>AH274</f>
        <v>0</v>
      </c>
      <c r="AI273" s="28">
        <f t="shared" si="85"/>
        <v>964.09999999999991</v>
      </c>
      <c r="AJ273" s="28">
        <f>AJ274</f>
        <v>0</v>
      </c>
      <c r="AK273" s="28">
        <f>AK274</f>
        <v>0</v>
      </c>
      <c r="AL273" s="28">
        <f t="shared" si="86"/>
        <v>964.09999999999991</v>
      </c>
      <c r="AM273" s="28">
        <f>AM274</f>
        <v>964.1</v>
      </c>
      <c r="AN273" s="252">
        <f t="shared" si="103"/>
        <v>100.00000000000003</v>
      </c>
    </row>
    <row r="274" spans="1:43" ht="104.25" customHeight="1">
      <c r="A274" s="226" t="s">
        <v>306</v>
      </c>
      <c r="B274" s="258">
        <v>913</v>
      </c>
      <c r="C274" s="239" t="s">
        <v>392</v>
      </c>
      <c r="D274" s="235" t="s">
        <v>156</v>
      </c>
      <c r="E274" s="235"/>
      <c r="F274" s="237">
        <f>F275</f>
        <v>640.4</v>
      </c>
      <c r="G274" s="237"/>
      <c r="H274" s="236">
        <f t="shared" si="98"/>
        <v>640.4</v>
      </c>
      <c r="I274" s="236">
        <f>I275+I276</f>
        <v>0</v>
      </c>
      <c r="J274" s="236"/>
      <c r="K274" s="252">
        <f t="shared" si="97"/>
        <v>640.4</v>
      </c>
      <c r="L274" s="236">
        <f>L275+L276</f>
        <v>0</v>
      </c>
      <c r="M274" s="236">
        <f>M275+M276</f>
        <v>26.2</v>
      </c>
      <c r="N274" s="236">
        <f t="shared" si="92"/>
        <v>666.6</v>
      </c>
      <c r="O274" s="236">
        <f>O275+O276</f>
        <v>0</v>
      </c>
      <c r="P274" s="236">
        <f>P275+P276</f>
        <v>225.9</v>
      </c>
      <c r="Q274" s="236">
        <f t="shared" si="95"/>
        <v>892.5</v>
      </c>
      <c r="R274" s="236">
        <f>R275+R276</f>
        <v>0</v>
      </c>
      <c r="S274" s="236">
        <f>S275+S276</f>
        <v>31.300000000000004</v>
      </c>
      <c r="T274" s="252">
        <f t="shared" si="104"/>
        <v>923.8</v>
      </c>
      <c r="U274" s="236">
        <f>U275+U276</f>
        <v>0</v>
      </c>
      <c r="V274" s="236">
        <f>V275+V276</f>
        <v>47.8</v>
      </c>
      <c r="W274" s="236">
        <f t="shared" si="88"/>
        <v>971.59999999999991</v>
      </c>
      <c r="X274" s="236">
        <f>X275+X276</f>
        <v>0</v>
      </c>
      <c r="Y274" s="236">
        <f>Y275+Y276</f>
        <v>0</v>
      </c>
      <c r="Z274" s="236">
        <f t="shared" si="89"/>
        <v>971.59999999999991</v>
      </c>
      <c r="AA274" s="236">
        <f>AA275+AA276</f>
        <v>0</v>
      </c>
      <c r="AB274" s="236">
        <f>AB275+AB276</f>
        <v>0</v>
      </c>
      <c r="AC274" s="236">
        <f t="shared" si="90"/>
        <v>971.59999999999991</v>
      </c>
      <c r="AD274" s="236">
        <f>AD275+AD276</f>
        <v>0</v>
      </c>
      <c r="AE274" s="236">
        <f>AE275+AE276</f>
        <v>-7.5</v>
      </c>
      <c r="AF274" s="6">
        <f t="shared" si="91"/>
        <v>964.09999999999991</v>
      </c>
      <c r="AG274" s="236">
        <f>AG275+AG276</f>
        <v>0</v>
      </c>
      <c r="AH274" s="236">
        <f>AH275+AH276</f>
        <v>0</v>
      </c>
      <c r="AI274" s="236">
        <f t="shared" si="85"/>
        <v>964.09999999999991</v>
      </c>
      <c r="AJ274" s="236">
        <f>AJ275+AJ276</f>
        <v>0</v>
      </c>
      <c r="AK274" s="236">
        <f>AK275+AK276</f>
        <v>0</v>
      </c>
      <c r="AL274" s="236">
        <f t="shared" si="86"/>
        <v>964.09999999999991</v>
      </c>
      <c r="AM274" s="236">
        <f>AM275+AM276</f>
        <v>964.1</v>
      </c>
      <c r="AN274" s="252">
        <f t="shared" si="103"/>
        <v>100.00000000000003</v>
      </c>
    </row>
    <row r="275" spans="1:43" ht="33.75" customHeight="1">
      <c r="A275" s="7" t="s">
        <v>8</v>
      </c>
      <c r="B275" s="95">
        <v>913</v>
      </c>
      <c r="C275" s="8" t="s">
        <v>392</v>
      </c>
      <c r="D275" s="8" t="s">
        <v>156</v>
      </c>
      <c r="E275" s="8" t="s">
        <v>9</v>
      </c>
      <c r="F275" s="138">
        <v>640.4</v>
      </c>
      <c r="G275" s="138"/>
      <c r="H275" s="6">
        <f t="shared" si="98"/>
        <v>640.4</v>
      </c>
      <c r="I275" s="6"/>
      <c r="J275" s="6"/>
      <c r="K275" s="252">
        <f t="shared" si="97"/>
        <v>640.4</v>
      </c>
      <c r="L275" s="6"/>
      <c r="M275" s="6">
        <v>26.2</v>
      </c>
      <c r="N275" s="6">
        <f t="shared" si="92"/>
        <v>666.6</v>
      </c>
      <c r="O275" s="6"/>
      <c r="P275" s="6">
        <v>225.9</v>
      </c>
      <c r="Q275" s="6">
        <f t="shared" si="95"/>
        <v>892.5</v>
      </c>
      <c r="R275" s="6"/>
      <c r="S275" s="6">
        <f>40.2-8.9</f>
        <v>31.300000000000004</v>
      </c>
      <c r="T275" s="252">
        <f t="shared" si="104"/>
        <v>923.8</v>
      </c>
      <c r="U275" s="6"/>
      <c r="V275" s="6">
        <f>45.4+2.4</f>
        <v>47.8</v>
      </c>
      <c r="W275" s="6">
        <f t="shared" si="88"/>
        <v>971.59999999999991</v>
      </c>
      <c r="X275" s="6"/>
      <c r="Y275" s="6"/>
      <c r="Z275" s="6">
        <f t="shared" si="89"/>
        <v>971.59999999999991</v>
      </c>
      <c r="AA275" s="6"/>
      <c r="AB275" s="6"/>
      <c r="AC275" s="6">
        <f t="shared" si="90"/>
        <v>971.59999999999991</v>
      </c>
      <c r="AD275" s="6"/>
      <c r="AE275" s="6">
        <v>-7.5</v>
      </c>
      <c r="AF275" s="6">
        <f t="shared" si="91"/>
        <v>964.09999999999991</v>
      </c>
      <c r="AG275" s="6"/>
      <c r="AH275" s="6"/>
      <c r="AI275" s="6">
        <f t="shared" si="85"/>
        <v>964.09999999999991</v>
      </c>
      <c r="AJ275" s="6"/>
      <c r="AK275" s="6"/>
      <c r="AL275" s="6">
        <f t="shared" si="86"/>
        <v>964.09999999999991</v>
      </c>
      <c r="AM275" s="6">
        <v>964.1</v>
      </c>
      <c r="AN275" s="252">
        <f t="shared" si="103"/>
        <v>100.00000000000003</v>
      </c>
    </row>
    <row r="276" spans="1:43" ht="33.75" hidden="1" customHeight="1">
      <c r="A276" s="7" t="s">
        <v>88</v>
      </c>
      <c r="B276" s="95">
        <v>913</v>
      </c>
      <c r="C276" s="8" t="s">
        <v>392</v>
      </c>
      <c r="D276" s="8" t="s">
        <v>156</v>
      </c>
      <c r="E276" s="8" t="s">
        <v>25</v>
      </c>
      <c r="F276" s="138"/>
      <c r="G276" s="138"/>
      <c r="H276" s="6">
        <f t="shared" si="98"/>
        <v>0</v>
      </c>
      <c r="I276" s="6"/>
      <c r="J276" s="6"/>
      <c r="K276" s="252">
        <f t="shared" si="97"/>
        <v>0</v>
      </c>
      <c r="L276" s="6"/>
      <c r="M276" s="6"/>
      <c r="N276" s="6">
        <f t="shared" si="92"/>
        <v>0</v>
      </c>
      <c r="O276" s="6"/>
      <c r="P276" s="6"/>
      <c r="Q276" s="6">
        <f t="shared" si="95"/>
        <v>0</v>
      </c>
      <c r="R276" s="6"/>
      <c r="S276" s="6"/>
      <c r="T276" s="252">
        <f t="shared" si="104"/>
        <v>0</v>
      </c>
      <c r="U276" s="6"/>
      <c r="V276" s="6"/>
      <c r="W276" s="6">
        <f t="shared" si="88"/>
        <v>0</v>
      </c>
      <c r="X276" s="6"/>
      <c r="Y276" s="6"/>
      <c r="Z276" s="6">
        <f t="shared" si="89"/>
        <v>0</v>
      </c>
      <c r="AA276" s="6"/>
      <c r="AB276" s="6"/>
      <c r="AC276" s="6">
        <f t="shared" si="90"/>
        <v>0</v>
      </c>
      <c r="AD276" s="6"/>
      <c r="AE276" s="6"/>
      <c r="AF276" s="6">
        <f t="shared" si="91"/>
        <v>0</v>
      </c>
      <c r="AG276" s="6"/>
      <c r="AH276" s="6"/>
      <c r="AI276" s="6">
        <f t="shared" si="85"/>
        <v>0</v>
      </c>
      <c r="AJ276" s="6"/>
      <c r="AK276" s="6"/>
      <c r="AL276" s="6">
        <f t="shared" si="86"/>
        <v>0</v>
      </c>
      <c r="AM276" s="6"/>
      <c r="AN276" s="252" t="e">
        <f t="shared" si="103"/>
        <v>#DIV/0!</v>
      </c>
    </row>
    <row r="277" spans="1:43" ht="33.75" customHeight="1">
      <c r="A277" s="61" t="s">
        <v>28</v>
      </c>
      <c r="B277" s="190">
        <v>913</v>
      </c>
      <c r="C277" s="58" t="s">
        <v>30</v>
      </c>
      <c r="D277" s="191"/>
      <c r="E277" s="58"/>
      <c r="F277" s="163">
        <f>F278</f>
        <v>187.2</v>
      </c>
      <c r="G277" s="163"/>
      <c r="H277" s="28">
        <f t="shared" si="98"/>
        <v>187.2</v>
      </c>
      <c r="I277" s="28"/>
      <c r="J277" s="28"/>
      <c r="K277" s="252">
        <f t="shared" si="97"/>
        <v>187.2</v>
      </c>
      <c r="L277" s="28"/>
      <c r="M277" s="28">
        <f>M278</f>
        <v>37.799999999999997</v>
      </c>
      <c r="N277" s="28">
        <f t="shared" si="92"/>
        <v>225</v>
      </c>
      <c r="O277" s="28"/>
      <c r="P277" s="28"/>
      <c r="Q277" s="28">
        <f t="shared" si="95"/>
        <v>225</v>
      </c>
      <c r="R277" s="28"/>
      <c r="S277" s="28">
        <f>S278</f>
        <v>544.79999999999995</v>
      </c>
      <c r="T277" s="252">
        <f t="shared" si="104"/>
        <v>769.8</v>
      </c>
      <c r="U277" s="28"/>
      <c r="V277" s="28">
        <f>V278</f>
        <v>49.800000000000004</v>
      </c>
      <c r="W277" s="28">
        <f t="shared" si="88"/>
        <v>819.59999999999991</v>
      </c>
      <c r="X277" s="28"/>
      <c r="Y277" s="28">
        <f>Y278</f>
        <v>184.3</v>
      </c>
      <c r="Z277" s="28">
        <f t="shared" si="89"/>
        <v>1003.8999999999999</v>
      </c>
      <c r="AA277" s="28"/>
      <c r="AB277" s="28">
        <f>AB278</f>
        <v>0</v>
      </c>
      <c r="AC277" s="28">
        <f t="shared" si="90"/>
        <v>1003.8999999999999</v>
      </c>
      <c r="AD277" s="28"/>
      <c r="AE277" s="28"/>
      <c r="AF277" s="6">
        <f t="shared" si="91"/>
        <v>1003.8999999999999</v>
      </c>
      <c r="AG277" s="28"/>
      <c r="AH277" s="28"/>
      <c r="AI277" s="28">
        <f t="shared" si="85"/>
        <v>1003.8999999999999</v>
      </c>
      <c r="AJ277" s="28"/>
      <c r="AK277" s="28"/>
      <c r="AL277" s="28">
        <f t="shared" si="86"/>
        <v>1003.8999999999999</v>
      </c>
      <c r="AM277" s="28">
        <f>AM278</f>
        <v>1003.9</v>
      </c>
      <c r="AN277" s="252">
        <f t="shared" si="103"/>
        <v>100.00000000000003</v>
      </c>
    </row>
    <row r="278" spans="1:43" ht="60" customHeight="1">
      <c r="A278" s="227" t="s">
        <v>410</v>
      </c>
      <c r="B278" s="259">
        <v>913</v>
      </c>
      <c r="C278" s="235" t="s">
        <v>30</v>
      </c>
      <c r="D278" s="260" t="s">
        <v>233</v>
      </c>
      <c r="E278" s="235"/>
      <c r="F278" s="237">
        <f>F283</f>
        <v>187.2</v>
      </c>
      <c r="G278" s="237"/>
      <c r="H278" s="236">
        <f t="shared" si="98"/>
        <v>187.2</v>
      </c>
      <c r="I278" s="236">
        <f>I280+I281</f>
        <v>0</v>
      </c>
      <c r="J278" s="236"/>
      <c r="K278" s="252">
        <f t="shared" si="97"/>
        <v>187.2</v>
      </c>
      <c r="L278" s="236">
        <f>L280+L281</f>
        <v>0</v>
      </c>
      <c r="M278" s="236">
        <f>M283</f>
        <v>37.799999999999997</v>
      </c>
      <c r="N278" s="236">
        <f t="shared" si="92"/>
        <v>225</v>
      </c>
      <c r="O278" s="236">
        <f>O280+O281</f>
        <v>0</v>
      </c>
      <c r="P278" s="236">
        <f>P280+P281</f>
        <v>0</v>
      </c>
      <c r="Q278" s="236">
        <f t="shared" si="95"/>
        <v>225</v>
      </c>
      <c r="R278" s="236">
        <f>R280+R281</f>
        <v>0</v>
      </c>
      <c r="S278" s="236">
        <f>S283</f>
        <v>544.79999999999995</v>
      </c>
      <c r="T278" s="252">
        <f t="shared" si="104"/>
        <v>769.8</v>
      </c>
      <c r="U278" s="236">
        <f>U280+U281</f>
        <v>0</v>
      </c>
      <c r="V278" s="236">
        <f>V283</f>
        <v>49.800000000000004</v>
      </c>
      <c r="W278" s="236">
        <f t="shared" si="88"/>
        <v>819.59999999999991</v>
      </c>
      <c r="X278" s="236">
        <f>X280+X281</f>
        <v>0</v>
      </c>
      <c r="Y278" s="236">
        <f>Y283</f>
        <v>184.3</v>
      </c>
      <c r="Z278" s="236">
        <f t="shared" si="89"/>
        <v>1003.8999999999999</v>
      </c>
      <c r="AA278" s="236">
        <f>AA280+AA281</f>
        <v>0</v>
      </c>
      <c r="AB278" s="236">
        <f>AB283</f>
        <v>0</v>
      </c>
      <c r="AC278" s="236">
        <f t="shared" si="90"/>
        <v>1003.8999999999999</v>
      </c>
      <c r="AD278" s="236">
        <f>AD280+AD281</f>
        <v>0</v>
      </c>
      <c r="AE278" s="236">
        <f>AE280+AE281</f>
        <v>0</v>
      </c>
      <c r="AF278" s="6">
        <f t="shared" si="91"/>
        <v>1003.8999999999999</v>
      </c>
      <c r="AG278" s="236">
        <f>AG280+AG281</f>
        <v>0</v>
      </c>
      <c r="AH278" s="236">
        <f>AH280+AH281</f>
        <v>0</v>
      </c>
      <c r="AI278" s="236">
        <f t="shared" si="85"/>
        <v>1003.8999999999999</v>
      </c>
      <c r="AJ278" s="236">
        <f>AJ280+AJ281</f>
        <v>0</v>
      </c>
      <c r="AK278" s="236">
        <f>AK280+AK281</f>
        <v>0</v>
      </c>
      <c r="AL278" s="236">
        <f t="shared" si="86"/>
        <v>1003.8999999999999</v>
      </c>
      <c r="AM278" s="236">
        <f>AM282</f>
        <v>1003.9</v>
      </c>
      <c r="AN278" s="252">
        <f t="shared" si="103"/>
        <v>100.00000000000003</v>
      </c>
    </row>
    <row r="279" spans="1:43" ht="33.75" hidden="1" customHeight="1">
      <c r="A279" s="96" t="s">
        <v>142</v>
      </c>
      <c r="B279" s="95">
        <v>913</v>
      </c>
      <c r="C279" s="8" t="s">
        <v>30</v>
      </c>
      <c r="D279" s="75" t="s">
        <v>163</v>
      </c>
      <c r="E279" s="8"/>
      <c r="F279" s="161"/>
      <c r="G279" s="161"/>
      <c r="H279" s="6">
        <f t="shared" si="98"/>
        <v>0</v>
      </c>
      <c r="I279" s="6"/>
      <c r="J279" s="6"/>
      <c r="K279" s="252">
        <f t="shared" si="97"/>
        <v>0</v>
      </c>
      <c r="L279" s="6"/>
      <c r="M279" s="6"/>
      <c r="N279" s="6">
        <f t="shared" si="92"/>
        <v>0</v>
      </c>
      <c r="O279" s="6"/>
      <c r="P279" s="6"/>
      <c r="Q279" s="6">
        <f t="shared" si="95"/>
        <v>0</v>
      </c>
      <c r="R279" s="6"/>
      <c r="S279" s="6"/>
      <c r="T279" s="252">
        <f t="shared" si="104"/>
        <v>0</v>
      </c>
      <c r="U279" s="6"/>
      <c r="V279" s="6"/>
      <c r="W279" s="6">
        <f t="shared" si="88"/>
        <v>0</v>
      </c>
      <c r="X279" s="6"/>
      <c r="Y279" s="6"/>
      <c r="Z279" s="6">
        <f t="shared" si="89"/>
        <v>0</v>
      </c>
      <c r="AA279" s="6"/>
      <c r="AB279" s="6"/>
      <c r="AC279" s="6">
        <f t="shared" si="90"/>
        <v>0</v>
      </c>
      <c r="AD279" s="6"/>
      <c r="AE279" s="6"/>
      <c r="AF279" s="6">
        <f t="shared" si="91"/>
        <v>0</v>
      </c>
      <c r="AG279" s="6"/>
      <c r="AH279" s="6"/>
      <c r="AI279" s="6">
        <f t="shared" si="85"/>
        <v>0</v>
      </c>
      <c r="AJ279" s="6"/>
      <c r="AK279" s="6"/>
      <c r="AL279" s="6">
        <f t="shared" si="86"/>
        <v>0</v>
      </c>
      <c r="AM279" s="6"/>
      <c r="AN279" s="252" t="e">
        <f t="shared" si="103"/>
        <v>#DIV/0!</v>
      </c>
    </row>
    <row r="280" spans="1:43" ht="33.75" hidden="1" customHeight="1">
      <c r="A280" s="7" t="s">
        <v>8</v>
      </c>
      <c r="B280" s="39">
        <v>913</v>
      </c>
      <c r="C280" s="8" t="s">
        <v>30</v>
      </c>
      <c r="D280" s="75" t="s">
        <v>163</v>
      </c>
      <c r="E280" s="8" t="s">
        <v>9</v>
      </c>
      <c r="F280" s="161"/>
      <c r="G280" s="161"/>
      <c r="H280" s="6">
        <f t="shared" si="98"/>
        <v>0</v>
      </c>
      <c r="I280" s="6"/>
      <c r="J280" s="6"/>
      <c r="K280" s="252">
        <f t="shared" si="97"/>
        <v>0</v>
      </c>
      <c r="L280" s="6"/>
      <c r="M280" s="6"/>
      <c r="N280" s="6">
        <f t="shared" si="92"/>
        <v>0</v>
      </c>
      <c r="O280" s="6"/>
      <c r="P280" s="6"/>
      <c r="Q280" s="6">
        <f t="shared" si="95"/>
        <v>0</v>
      </c>
      <c r="R280" s="6"/>
      <c r="S280" s="6"/>
      <c r="T280" s="252">
        <f t="shared" si="104"/>
        <v>0</v>
      </c>
      <c r="U280" s="6"/>
      <c r="V280" s="6"/>
      <c r="W280" s="6">
        <f t="shared" si="88"/>
        <v>0</v>
      </c>
      <c r="X280" s="6"/>
      <c r="Y280" s="6"/>
      <c r="Z280" s="6">
        <f t="shared" si="89"/>
        <v>0</v>
      </c>
      <c r="AA280" s="6"/>
      <c r="AB280" s="6"/>
      <c r="AC280" s="6">
        <f t="shared" si="90"/>
        <v>0</v>
      </c>
      <c r="AD280" s="6"/>
      <c r="AE280" s="6"/>
      <c r="AF280" s="6">
        <f t="shared" si="91"/>
        <v>0</v>
      </c>
      <c r="AG280" s="6"/>
      <c r="AH280" s="6"/>
      <c r="AI280" s="6">
        <f t="shared" si="85"/>
        <v>0</v>
      </c>
      <c r="AJ280" s="6"/>
      <c r="AK280" s="6"/>
      <c r="AL280" s="6">
        <f t="shared" si="86"/>
        <v>0</v>
      </c>
      <c r="AM280" s="6"/>
      <c r="AN280" s="252" t="e">
        <f t="shared" si="103"/>
        <v>#DIV/0!</v>
      </c>
    </row>
    <row r="281" spans="1:43" ht="33.75" hidden="1" customHeight="1">
      <c r="A281" s="7" t="s">
        <v>120</v>
      </c>
      <c r="B281" s="39">
        <v>913</v>
      </c>
      <c r="C281" s="8" t="s">
        <v>30</v>
      </c>
      <c r="D281" s="75" t="s">
        <v>163</v>
      </c>
      <c r="E281" s="8" t="s">
        <v>25</v>
      </c>
      <c r="F281" s="161"/>
      <c r="G281" s="161"/>
      <c r="H281" s="6">
        <f t="shared" si="98"/>
        <v>0</v>
      </c>
      <c r="I281" s="6"/>
      <c r="J281" s="6"/>
      <c r="K281" s="252">
        <f t="shared" si="97"/>
        <v>0</v>
      </c>
      <c r="L281" s="6"/>
      <c r="M281" s="6"/>
      <c r="N281" s="6">
        <f t="shared" si="92"/>
        <v>0</v>
      </c>
      <c r="O281" s="6"/>
      <c r="P281" s="6"/>
      <c r="Q281" s="6">
        <f t="shared" si="95"/>
        <v>0</v>
      </c>
      <c r="R281" s="6"/>
      <c r="S281" s="6"/>
      <c r="T281" s="252">
        <f t="shared" si="104"/>
        <v>0</v>
      </c>
      <c r="U281" s="6"/>
      <c r="V281" s="6"/>
      <c r="W281" s="6">
        <f t="shared" si="88"/>
        <v>0</v>
      </c>
      <c r="X281" s="6"/>
      <c r="Y281" s="6"/>
      <c r="Z281" s="6">
        <f t="shared" si="89"/>
        <v>0</v>
      </c>
      <c r="AA281" s="6"/>
      <c r="AB281" s="6"/>
      <c r="AC281" s="6">
        <f t="shared" si="90"/>
        <v>0</v>
      </c>
      <c r="AD281" s="6"/>
      <c r="AE281" s="6"/>
      <c r="AF281" s="6">
        <f t="shared" si="91"/>
        <v>0</v>
      </c>
      <c r="AG281" s="6"/>
      <c r="AH281" s="6"/>
      <c r="AI281" s="6">
        <f t="shared" si="85"/>
        <v>0</v>
      </c>
      <c r="AJ281" s="6"/>
      <c r="AK281" s="6"/>
      <c r="AL281" s="6">
        <f t="shared" si="86"/>
        <v>0</v>
      </c>
      <c r="AM281" s="6"/>
      <c r="AN281" s="252" t="e">
        <f t="shared" si="103"/>
        <v>#DIV/0!</v>
      </c>
    </row>
    <row r="282" spans="1:43" ht="33.75" hidden="1" customHeight="1">
      <c r="A282" s="21"/>
      <c r="B282" s="95"/>
      <c r="C282" s="8"/>
      <c r="D282" s="75"/>
      <c r="E282" s="8"/>
      <c r="F282" s="161"/>
      <c r="G282" s="161"/>
      <c r="H282" s="6">
        <f t="shared" ref="H282:H308" si="105">F282+G282</f>
        <v>0</v>
      </c>
      <c r="I282" s="6"/>
      <c r="J282" s="6"/>
      <c r="K282" s="252">
        <f t="shared" si="97"/>
        <v>0</v>
      </c>
      <c r="L282" s="6"/>
      <c r="M282" s="6"/>
      <c r="N282" s="6">
        <f t="shared" si="92"/>
        <v>0</v>
      </c>
      <c r="O282" s="6"/>
      <c r="P282" s="6"/>
      <c r="Q282" s="6">
        <f t="shared" si="95"/>
        <v>0</v>
      </c>
      <c r="R282" s="6"/>
      <c r="S282" s="6"/>
      <c r="T282" s="252">
        <f t="shared" si="104"/>
        <v>0</v>
      </c>
      <c r="U282" s="6"/>
      <c r="V282" s="6"/>
      <c r="W282" s="6">
        <f t="shared" si="88"/>
        <v>0</v>
      </c>
      <c r="X282" s="6"/>
      <c r="Y282" s="6"/>
      <c r="Z282" s="6">
        <f t="shared" si="89"/>
        <v>0</v>
      </c>
      <c r="AA282" s="6"/>
      <c r="AB282" s="6"/>
      <c r="AC282" s="6">
        <f t="shared" si="90"/>
        <v>0</v>
      </c>
      <c r="AD282" s="6"/>
      <c r="AE282" s="6"/>
      <c r="AF282" s="6">
        <f t="shared" si="91"/>
        <v>0</v>
      </c>
      <c r="AG282" s="6"/>
      <c r="AH282" s="6"/>
      <c r="AI282" s="6">
        <f t="shared" si="85"/>
        <v>0</v>
      </c>
      <c r="AJ282" s="6"/>
      <c r="AK282" s="6"/>
      <c r="AL282" s="6">
        <f t="shared" si="86"/>
        <v>0</v>
      </c>
      <c r="AM282" s="6">
        <f>AM283</f>
        <v>1003.9</v>
      </c>
      <c r="AN282" s="252" t="e">
        <f t="shared" si="103"/>
        <v>#DIV/0!</v>
      </c>
    </row>
    <row r="283" spans="1:43" ht="33.75" customHeight="1">
      <c r="A283" s="7" t="s">
        <v>8</v>
      </c>
      <c r="B283" s="39">
        <v>913</v>
      </c>
      <c r="C283" s="8" t="s">
        <v>30</v>
      </c>
      <c r="D283" s="75" t="s">
        <v>233</v>
      </c>
      <c r="E283" s="8" t="s">
        <v>9</v>
      </c>
      <c r="F283" s="138">
        <v>187.2</v>
      </c>
      <c r="G283" s="138"/>
      <c r="H283" s="6">
        <f t="shared" si="105"/>
        <v>187.2</v>
      </c>
      <c r="I283" s="6"/>
      <c r="J283" s="6"/>
      <c r="K283" s="252">
        <f t="shared" si="97"/>
        <v>187.2</v>
      </c>
      <c r="L283" s="6"/>
      <c r="M283" s="6">
        <f>24.5+13.3</f>
        <v>37.799999999999997</v>
      </c>
      <c r="N283" s="6">
        <f t="shared" si="92"/>
        <v>225</v>
      </c>
      <c r="O283" s="6"/>
      <c r="P283" s="6"/>
      <c r="Q283" s="6">
        <f t="shared" si="95"/>
        <v>225</v>
      </c>
      <c r="R283" s="6"/>
      <c r="S283" s="6">
        <f>544.8</f>
        <v>544.79999999999995</v>
      </c>
      <c r="T283" s="252">
        <f t="shared" si="104"/>
        <v>769.8</v>
      </c>
      <c r="U283" s="6"/>
      <c r="V283" s="6">
        <f>26+17.7+6.1</f>
        <v>49.800000000000004</v>
      </c>
      <c r="W283" s="6">
        <f t="shared" si="88"/>
        <v>819.59999999999991</v>
      </c>
      <c r="X283" s="6"/>
      <c r="Y283" s="6">
        <f>184.3</f>
        <v>184.3</v>
      </c>
      <c r="Z283" s="6">
        <f t="shared" si="89"/>
        <v>1003.8999999999999</v>
      </c>
      <c r="AA283" s="6"/>
      <c r="AB283" s="6"/>
      <c r="AC283" s="6">
        <f t="shared" si="90"/>
        <v>1003.8999999999999</v>
      </c>
      <c r="AD283" s="6"/>
      <c r="AE283" s="6"/>
      <c r="AF283" s="6">
        <f t="shared" si="91"/>
        <v>1003.8999999999999</v>
      </c>
      <c r="AG283" s="6"/>
      <c r="AH283" s="6"/>
      <c r="AI283" s="6">
        <f t="shared" si="85"/>
        <v>1003.8999999999999</v>
      </c>
      <c r="AJ283" s="6"/>
      <c r="AK283" s="6"/>
      <c r="AL283" s="6">
        <f t="shared" si="86"/>
        <v>1003.8999999999999</v>
      </c>
      <c r="AM283" s="6">
        <v>1003.9</v>
      </c>
      <c r="AN283" s="252">
        <f t="shared" si="103"/>
        <v>100.00000000000003</v>
      </c>
    </row>
    <row r="284" spans="1:43" ht="33.75" hidden="1" customHeight="1">
      <c r="A284" s="7" t="s">
        <v>120</v>
      </c>
      <c r="B284" s="39">
        <v>913</v>
      </c>
      <c r="C284" s="8" t="s">
        <v>30</v>
      </c>
      <c r="D284" s="75" t="s">
        <v>233</v>
      </c>
      <c r="E284" s="8" t="s">
        <v>25</v>
      </c>
      <c r="F284" s="138"/>
      <c r="G284" s="138"/>
      <c r="H284" s="6">
        <f t="shared" si="105"/>
        <v>0</v>
      </c>
      <c r="I284" s="6"/>
      <c r="J284" s="6"/>
      <c r="K284" s="252">
        <f t="shared" si="97"/>
        <v>0</v>
      </c>
      <c r="L284" s="6"/>
      <c r="M284" s="6"/>
      <c r="N284" s="6">
        <f t="shared" si="92"/>
        <v>0</v>
      </c>
      <c r="O284" s="6"/>
      <c r="P284" s="6"/>
      <c r="Q284" s="6">
        <f t="shared" si="95"/>
        <v>0</v>
      </c>
      <c r="R284" s="6"/>
      <c r="S284" s="6"/>
      <c r="T284" s="252">
        <f t="shared" si="104"/>
        <v>0</v>
      </c>
      <c r="U284" s="6"/>
      <c r="V284" s="6"/>
      <c r="W284" s="6">
        <f t="shared" si="88"/>
        <v>0</v>
      </c>
      <c r="X284" s="6"/>
      <c r="Y284" s="6"/>
      <c r="Z284" s="6">
        <f t="shared" si="89"/>
        <v>0</v>
      </c>
      <c r="AA284" s="6"/>
      <c r="AB284" s="6"/>
      <c r="AC284" s="6">
        <f t="shared" si="90"/>
        <v>0</v>
      </c>
      <c r="AD284" s="6"/>
      <c r="AE284" s="6"/>
      <c r="AF284" s="6">
        <f t="shared" si="91"/>
        <v>0</v>
      </c>
      <c r="AG284" s="6"/>
      <c r="AH284" s="6"/>
      <c r="AI284" s="6">
        <f t="shared" si="85"/>
        <v>0</v>
      </c>
      <c r="AJ284" s="6"/>
      <c r="AK284" s="6"/>
      <c r="AL284" s="6">
        <f t="shared" si="86"/>
        <v>0</v>
      </c>
      <c r="AM284" s="6"/>
      <c r="AN284" s="252" t="e">
        <f t="shared" si="103"/>
        <v>#DIV/0!</v>
      </c>
    </row>
    <row r="285" spans="1:43" ht="21" customHeight="1">
      <c r="A285" s="1"/>
      <c r="B285" s="27"/>
      <c r="C285" s="8"/>
      <c r="D285" s="8"/>
      <c r="E285" s="8"/>
      <c r="F285" s="8"/>
      <c r="G285" s="138"/>
      <c r="H285" s="6"/>
      <c r="I285" s="6"/>
      <c r="J285" s="6"/>
      <c r="K285" s="252">
        <f t="shared" si="97"/>
        <v>0</v>
      </c>
      <c r="L285" s="6"/>
      <c r="M285" s="6"/>
      <c r="N285" s="6"/>
      <c r="O285" s="6"/>
      <c r="P285" s="6"/>
      <c r="Q285" s="6"/>
      <c r="R285" s="6"/>
      <c r="S285" s="6"/>
      <c r="T285" s="252">
        <f t="shared" si="104"/>
        <v>0</v>
      </c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>
        <f t="shared" si="91"/>
        <v>0</v>
      </c>
      <c r="AG285" s="6"/>
      <c r="AH285" s="6"/>
      <c r="AI285" s="6"/>
      <c r="AJ285" s="6"/>
      <c r="AK285" s="6"/>
      <c r="AL285" s="6">
        <f t="shared" si="86"/>
        <v>0</v>
      </c>
      <c r="AM285" s="6"/>
      <c r="AN285" s="252"/>
    </row>
    <row r="286" spans="1:43" s="55" customFormat="1" ht="36" customHeight="1">
      <c r="A286" s="69" t="s">
        <v>53</v>
      </c>
      <c r="B286" s="87">
        <v>913</v>
      </c>
      <c r="C286" s="58" t="s">
        <v>54</v>
      </c>
      <c r="D286" s="58"/>
      <c r="E286" s="58"/>
      <c r="F286" s="155" t="e">
        <f>F287+F323+F421+F462+F493</f>
        <v>#REF!</v>
      </c>
      <c r="G286" s="163">
        <f>G287+G323+G421+G462+G493</f>
        <v>244816.09999999998</v>
      </c>
      <c r="H286" s="6" t="e">
        <f t="shared" si="105"/>
        <v>#REF!</v>
      </c>
      <c r="I286" s="28">
        <f>I287+I323+I421+I462+I493</f>
        <v>2108.1999999999998</v>
      </c>
      <c r="J286" s="28">
        <f>J287+J323+J421+J462+J493</f>
        <v>1864.7</v>
      </c>
      <c r="K286" s="252" t="e">
        <f t="shared" si="97"/>
        <v>#REF!</v>
      </c>
      <c r="L286" s="28">
        <f>L287+L323+L421+L462+L493</f>
        <v>0</v>
      </c>
      <c r="M286" s="28">
        <f>M287+M323+M421+M462+M493</f>
        <v>3689.6</v>
      </c>
      <c r="N286" s="26" t="e">
        <f t="shared" si="92"/>
        <v>#REF!</v>
      </c>
      <c r="O286" s="28">
        <f>O287+O323+O421+O462+O493</f>
        <v>0</v>
      </c>
      <c r="P286" s="28">
        <f>P287+P323+P421+P462+P493</f>
        <v>1859.8000000000002</v>
      </c>
      <c r="Q286" s="28" t="e">
        <f>Q287+Q323+Q421+Q462+Q493</f>
        <v>#REF!</v>
      </c>
      <c r="R286" s="28">
        <f>R287+R323+R421+R462+R493</f>
        <v>2403.8000000000002</v>
      </c>
      <c r="S286" s="28">
        <f>S287+S323+S421+S462+S493</f>
        <v>4729.6000000000004</v>
      </c>
      <c r="T286" s="252" t="e">
        <f t="shared" si="104"/>
        <v>#REF!</v>
      </c>
      <c r="U286" s="28">
        <f>U287+U323+U421+U462+U493</f>
        <v>-2813.3</v>
      </c>
      <c r="V286" s="28">
        <f>V287+V323+V421+V462+V493</f>
        <v>2784.7999999999997</v>
      </c>
      <c r="W286" s="26" t="e">
        <f t="shared" si="88"/>
        <v>#REF!</v>
      </c>
      <c r="X286" s="28">
        <f>X287+X323+X421+X462+X493</f>
        <v>0</v>
      </c>
      <c r="Y286" s="28">
        <f>Y287+Y323+Y421+Y462+Y493</f>
        <v>1958.7999999999997</v>
      </c>
      <c r="Z286" s="26" t="e">
        <f t="shared" si="89"/>
        <v>#REF!</v>
      </c>
      <c r="AA286" s="28">
        <f>AA287+AA323+AA421+AA462+AA493</f>
        <v>-1.0658141036401503E-14</v>
      </c>
      <c r="AB286" s="28">
        <f>AB287+AB323+AB421+AB462+AB493</f>
        <v>0</v>
      </c>
      <c r="AC286" s="6" t="e">
        <f t="shared" si="90"/>
        <v>#REF!</v>
      </c>
      <c r="AD286" s="28">
        <f>AD287+AD323+AD421+AD462+AD493</f>
        <v>395.79999999999961</v>
      </c>
      <c r="AE286" s="28">
        <f>AE287+AE323+AE421+AE462+AE493</f>
        <v>-8740.7999999999993</v>
      </c>
      <c r="AF286" s="163">
        <f>AF287+AF323+AF421+AF462+AF493</f>
        <v>350767.30000000005</v>
      </c>
      <c r="AG286" s="28">
        <f>AG287+AG323+AG421+AG462+AG493</f>
        <v>0</v>
      </c>
      <c r="AH286" s="28">
        <f>AH287+AH323+AH421+AH462+AH493</f>
        <v>0</v>
      </c>
      <c r="AI286" s="26">
        <f t="shared" si="85"/>
        <v>350767.30000000005</v>
      </c>
      <c r="AJ286" s="28">
        <f>AJ287+AJ323+AJ421+AJ462+AJ493</f>
        <v>0</v>
      </c>
      <c r="AK286" s="28">
        <f>AK287+AK323+AK421+AK462+AK493</f>
        <v>0</v>
      </c>
      <c r="AL286" s="26">
        <f t="shared" si="86"/>
        <v>350767.30000000005</v>
      </c>
      <c r="AM286" s="163">
        <f>AM287+AM323+AM421+AM462+AM493</f>
        <v>347449.9</v>
      </c>
      <c r="AN286" s="252">
        <f t="shared" si="103"/>
        <v>99.054244794198311</v>
      </c>
      <c r="AO286" s="97">
        <v>311380.90000000002</v>
      </c>
      <c r="AP286" s="97">
        <f>AO286-AI286</f>
        <v>-39386.400000000023</v>
      </c>
      <c r="AQ286" s="97"/>
    </row>
    <row r="287" spans="1:43" s="55" customFormat="1" ht="29.25" customHeight="1">
      <c r="A287" s="61" t="s">
        <v>81</v>
      </c>
      <c r="B287" s="87">
        <v>913</v>
      </c>
      <c r="C287" s="58" t="s">
        <v>82</v>
      </c>
      <c r="D287" s="58"/>
      <c r="E287" s="58"/>
      <c r="F287" s="163">
        <f>F295</f>
        <v>19784</v>
      </c>
      <c r="G287" s="163">
        <f>G295</f>
        <v>39470.9</v>
      </c>
      <c r="H287" s="28">
        <f t="shared" si="105"/>
        <v>59254.9</v>
      </c>
      <c r="I287" s="28">
        <f>I288+I295+I318</f>
        <v>0</v>
      </c>
      <c r="J287" s="28">
        <f>J288+J295+J318</f>
        <v>0</v>
      </c>
      <c r="K287" s="252">
        <f t="shared" si="97"/>
        <v>59254.9</v>
      </c>
      <c r="L287" s="28">
        <f>L288+L295</f>
        <v>0</v>
      </c>
      <c r="M287" s="28">
        <f>M288+M295</f>
        <v>50</v>
      </c>
      <c r="N287" s="28">
        <f>N288+N295</f>
        <v>59304.9</v>
      </c>
      <c r="O287" s="28">
        <f>O288+O295+O300+O313</f>
        <v>0</v>
      </c>
      <c r="P287" s="28">
        <f>P288+P295+P313</f>
        <v>223.9</v>
      </c>
      <c r="Q287" s="28">
        <f t="shared" ref="Q287:V287" si="106">Q288+Q295</f>
        <v>59528.800000000003</v>
      </c>
      <c r="R287" s="28">
        <f>R288+R295+R318</f>
        <v>420.2</v>
      </c>
      <c r="S287" s="28">
        <f t="shared" si="106"/>
        <v>265.2</v>
      </c>
      <c r="T287" s="252">
        <f t="shared" si="104"/>
        <v>60214.2</v>
      </c>
      <c r="U287" s="28">
        <f t="shared" si="106"/>
        <v>-4544</v>
      </c>
      <c r="V287" s="28">
        <f t="shared" si="106"/>
        <v>87.1</v>
      </c>
      <c r="W287" s="28">
        <f>T287+U287+V287+2.4</f>
        <v>55759.7</v>
      </c>
      <c r="X287" s="28">
        <f>X288+X295+X290</f>
        <v>0</v>
      </c>
      <c r="Y287" s="28">
        <f>Y288+Y295+Y318</f>
        <v>208.39999999999998</v>
      </c>
      <c r="Z287" s="28">
        <f t="shared" si="89"/>
        <v>55968.1</v>
      </c>
      <c r="AA287" s="28">
        <f>AA288+AA295</f>
        <v>10.8</v>
      </c>
      <c r="AB287" s="28">
        <f>AB288+AB293+AB295</f>
        <v>0</v>
      </c>
      <c r="AC287" s="28">
        <f t="shared" si="90"/>
        <v>55978.9</v>
      </c>
      <c r="AD287" s="28">
        <f t="shared" ref="AD287:AK287" si="107">AD288+AD295</f>
        <v>-1845.2</v>
      </c>
      <c r="AE287" s="28">
        <f t="shared" si="107"/>
        <v>-1046</v>
      </c>
      <c r="AF287" s="6">
        <f t="shared" si="91"/>
        <v>53087.700000000004</v>
      </c>
      <c r="AG287" s="28">
        <f t="shared" si="107"/>
        <v>0</v>
      </c>
      <c r="AH287" s="28">
        <f t="shared" si="107"/>
        <v>0</v>
      </c>
      <c r="AI287" s="28">
        <f t="shared" si="85"/>
        <v>53087.700000000004</v>
      </c>
      <c r="AJ287" s="28">
        <f t="shared" si="107"/>
        <v>0</v>
      </c>
      <c r="AK287" s="28">
        <f t="shared" si="107"/>
        <v>0</v>
      </c>
      <c r="AL287" s="28">
        <f t="shared" si="86"/>
        <v>53087.700000000004</v>
      </c>
      <c r="AM287" s="163">
        <f>AM295+AM318</f>
        <v>52008.4</v>
      </c>
      <c r="AN287" s="252">
        <f t="shared" si="103"/>
        <v>97.966949029624558</v>
      </c>
      <c r="AO287" s="97">
        <v>23529.599999999999</v>
      </c>
      <c r="AP287" s="97">
        <f>AO287-AI287</f>
        <v>-29558.100000000006</v>
      </c>
      <c r="AQ287" s="97"/>
    </row>
    <row r="288" spans="1:43" ht="33.75" hidden="1" customHeight="1">
      <c r="A288" s="1" t="s">
        <v>178</v>
      </c>
      <c r="B288" s="25">
        <v>913</v>
      </c>
      <c r="C288" s="8" t="s">
        <v>82</v>
      </c>
      <c r="D288" s="8" t="s">
        <v>159</v>
      </c>
      <c r="E288" s="8"/>
      <c r="F288" s="161">
        <f>F289</f>
        <v>0</v>
      </c>
      <c r="G288" s="161">
        <f>G289</f>
        <v>0</v>
      </c>
      <c r="H288" s="6">
        <f t="shared" si="105"/>
        <v>0</v>
      </c>
      <c r="I288" s="6">
        <f>I289</f>
        <v>0</v>
      </c>
      <c r="J288" s="6"/>
      <c r="K288" s="252">
        <f t="shared" si="97"/>
        <v>0</v>
      </c>
      <c r="L288" s="6">
        <f>L289</f>
        <v>0</v>
      </c>
      <c r="M288" s="6">
        <f>M289</f>
        <v>0</v>
      </c>
      <c r="N288" s="6">
        <f t="shared" si="92"/>
        <v>0</v>
      </c>
      <c r="O288" s="6">
        <f>O289</f>
        <v>0</v>
      </c>
      <c r="P288" s="6">
        <f>P289</f>
        <v>0</v>
      </c>
      <c r="Q288" s="6">
        <f t="shared" si="95"/>
        <v>0</v>
      </c>
      <c r="R288" s="6">
        <f>R289</f>
        <v>0</v>
      </c>
      <c r="S288" s="6">
        <f>S289</f>
        <v>0</v>
      </c>
      <c r="T288" s="252">
        <f t="shared" si="104"/>
        <v>0</v>
      </c>
      <c r="U288" s="6">
        <f>U289</f>
        <v>0</v>
      </c>
      <c r="V288" s="6">
        <f>V289</f>
        <v>0</v>
      </c>
      <c r="W288" s="6">
        <f t="shared" si="88"/>
        <v>0</v>
      </c>
      <c r="X288" s="6">
        <f>X289</f>
        <v>0</v>
      </c>
      <c r="Y288" s="6">
        <f>Y289</f>
        <v>0</v>
      </c>
      <c r="Z288" s="6">
        <f t="shared" si="89"/>
        <v>0</v>
      </c>
      <c r="AA288" s="6">
        <f>AA289</f>
        <v>0</v>
      </c>
      <c r="AB288" s="6">
        <f>AB289</f>
        <v>0</v>
      </c>
      <c r="AC288" s="6">
        <f t="shared" si="90"/>
        <v>0</v>
      </c>
      <c r="AD288" s="6">
        <f t="shared" ref="AD288:AM288" si="108">AD289</f>
        <v>0</v>
      </c>
      <c r="AE288" s="6">
        <f t="shared" si="108"/>
        <v>0</v>
      </c>
      <c r="AF288" s="6">
        <f t="shared" si="91"/>
        <v>0</v>
      </c>
      <c r="AG288" s="6">
        <f t="shared" si="108"/>
        <v>0</v>
      </c>
      <c r="AH288" s="6">
        <f t="shared" si="108"/>
        <v>0</v>
      </c>
      <c r="AI288" s="6">
        <f t="shared" si="85"/>
        <v>0</v>
      </c>
      <c r="AJ288" s="6">
        <f t="shared" si="108"/>
        <v>0</v>
      </c>
      <c r="AK288" s="6">
        <f t="shared" si="108"/>
        <v>0</v>
      </c>
      <c r="AL288" s="6">
        <f t="shared" si="86"/>
        <v>0</v>
      </c>
      <c r="AM288" s="156">
        <f t="shared" si="108"/>
        <v>0</v>
      </c>
      <c r="AN288" s="252" t="e">
        <f t="shared" si="103"/>
        <v>#DIV/0!</v>
      </c>
      <c r="AO288" s="98"/>
      <c r="AP288" s="98"/>
      <c r="AQ288" s="98"/>
    </row>
    <row r="289" spans="1:44" ht="21" hidden="1" customHeight="1">
      <c r="A289" s="5" t="s">
        <v>14</v>
      </c>
      <c r="B289" s="3" t="s">
        <v>79</v>
      </c>
      <c r="C289" s="4" t="s">
        <v>82</v>
      </c>
      <c r="D289" s="8" t="s">
        <v>159</v>
      </c>
      <c r="E289" s="8" t="s">
        <v>9</v>
      </c>
      <c r="F289" s="161"/>
      <c r="G289" s="161"/>
      <c r="H289" s="6">
        <f t="shared" si="105"/>
        <v>0</v>
      </c>
      <c r="I289" s="6"/>
      <c r="J289" s="6"/>
      <c r="K289" s="252">
        <f t="shared" si="97"/>
        <v>0</v>
      </c>
      <c r="L289" s="6"/>
      <c r="M289" s="6"/>
      <c r="N289" s="6">
        <f t="shared" si="92"/>
        <v>0</v>
      </c>
      <c r="O289" s="6"/>
      <c r="P289" s="6"/>
      <c r="Q289" s="6">
        <f t="shared" si="95"/>
        <v>0</v>
      </c>
      <c r="R289" s="6"/>
      <c r="S289" s="6"/>
      <c r="T289" s="252">
        <f t="shared" si="104"/>
        <v>0</v>
      </c>
      <c r="U289" s="6"/>
      <c r="V289" s="6"/>
      <c r="W289" s="6">
        <f t="shared" si="88"/>
        <v>0</v>
      </c>
      <c r="X289" s="6"/>
      <c r="Y289" s="6"/>
      <c r="Z289" s="6">
        <f t="shared" si="89"/>
        <v>0</v>
      </c>
      <c r="AA289" s="6"/>
      <c r="AB289" s="6"/>
      <c r="AC289" s="6">
        <f t="shared" si="90"/>
        <v>0</v>
      </c>
      <c r="AD289" s="6"/>
      <c r="AE289" s="6"/>
      <c r="AF289" s="6">
        <f t="shared" si="91"/>
        <v>0</v>
      </c>
      <c r="AG289" s="6"/>
      <c r="AH289" s="6"/>
      <c r="AI289" s="6">
        <f t="shared" si="85"/>
        <v>0</v>
      </c>
      <c r="AJ289" s="6"/>
      <c r="AK289" s="6"/>
      <c r="AL289" s="6">
        <f t="shared" si="86"/>
        <v>0</v>
      </c>
      <c r="AM289" s="156">
        <v>0</v>
      </c>
      <c r="AN289" s="252" t="e">
        <f t="shared" si="103"/>
        <v>#DIV/0!</v>
      </c>
    </row>
    <row r="290" spans="1:44" ht="33.75" hidden="1" customHeight="1">
      <c r="A290" s="137" t="s">
        <v>240</v>
      </c>
      <c r="B290" s="25" t="s">
        <v>79</v>
      </c>
      <c r="C290" s="4" t="s">
        <v>82</v>
      </c>
      <c r="D290" s="8" t="s">
        <v>161</v>
      </c>
      <c r="E290" s="8"/>
      <c r="F290" s="161"/>
      <c r="G290" s="161"/>
      <c r="H290" s="6">
        <f t="shared" si="105"/>
        <v>0</v>
      </c>
      <c r="I290" s="6"/>
      <c r="J290" s="6"/>
      <c r="K290" s="252">
        <f t="shared" si="97"/>
        <v>0</v>
      </c>
      <c r="L290" s="6"/>
      <c r="M290" s="6"/>
      <c r="N290" s="6"/>
      <c r="O290" s="6"/>
      <c r="P290" s="6"/>
      <c r="Q290" s="6"/>
      <c r="R290" s="6"/>
      <c r="S290" s="6"/>
      <c r="T290" s="252">
        <f t="shared" si="104"/>
        <v>0</v>
      </c>
      <c r="U290" s="6"/>
      <c r="V290" s="6"/>
      <c r="W290" s="6"/>
      <c r="X290" s="6">
        <f>X291</f>
        <v>0</v>
      </c>
      <c r="Y290" s="6"/>
      <c r="Z290" s="6">
        <f t="shared" si="89"/>
        <v>0</v>
      </c>
      <c r="AA290" s="6"/>
      <c r="AB290" s="6"/>
      <c r="AC290" s="6">
        <f t="shared" si="90"/>
        <v>0</v>
      </c>
      <c r="AD290" s="6"/>
      <c r="AE290" s="6"/>
      <c r="AF290" s="6">
        <f t="shared" si="91"/>
        <v>0</v>
      </c>
      <c r="AG290" s="6"/>
      <c r="AH290" s="6"/>
      <c r="AI290" s="6">
        <f t="shared" ref="AI290:AI364" si="109">AF290+AG290+AH290</f>
        <v>0</v>
      </c>
      <c r="AJ290" s="6"/>
      <c r="AK290" s="6"/>
      <c r="AL290" s="6">
        <f t="shared" ref="AL290:AL364" si="110">AI290+AJ290+AK290</f>
        <v>0</v>
      </c>
      <c r="AM290" s="156"/>
      <c r="AN290" s="252" t="e">
        <f t="shared" si="103"/>
        <v>#DIV/0!</v>
      </c>
    </row>
    <row r="291" spans="1:44" ht="48" hidden="1" customHeight="1">
      <c r="A291" s="2" t="s">
        <v>192</v>
      </c>
      <c r="B291" s="3" t="s">
        <v>79</v>
      </c>
      <c r="C291" s="4" t="s">
        <v>82</v>
      </c>
      <c r="D291" s="4" t="s">
        <v>214</v>
      </c>
      <c r="E291" s="8"/>
      <c r="F291" s="161"/>
      <c r="G291" s="161"/>
      <c r="H291" s="6">
        <f t="shared" si="105"/>
        <v>0</v>
      </c>
      <c r="I291" s="6"/>
      <c r="J291" s="6"/>
      <c r="K291" s="252">
        <f t="shared" si="97"/>
        <v>0</v>
      </c>
      <c r="L291" s="6"/>
      <c r="M291" s="6"/>
      <c r="N291" s="6"/>
      <c r="O291" s="6"/>
      <c r="P291" s="6"/>
      <c r="Q291" s="6"/>
      <c r="R291" s="6"/>
      <c r="S291" s="6"/>
      <c r="T291" s="252">
        <f t="shared" si="104"/>
        <v>0</v>
      </c>
      <c r="U291" s="6"/>
      <c r="V291" s="6"/>
      <c r="W291" s="6"/>
      <c r="X291" s="6">
        <f>X292</f>
        <v>0</v>
      </c>
      <c r="Y291" s="6"/>
      <c r="Z291" s="6">
        <f t="shared" si="89"/>
        <v>0</v>
      </c>
      <c r="AA291" s="6"/>
      <c r="AB291" s="6"/>
      <c r="AC291" s="6">
        <f t="shared" si="90"/>
        <v>0</v>
      </c>
      <c r="AD291" s="6"/>
      <c r="AE291" s="6"/>
      <c r="AF291" s="6">
        <f t="shared" si="91"/>
        <v>0</v>
      </c>
      <c r="AG291" s="6"/>
      <c r="AH291" s="6"/>
      <c r="AI291" s="6">
        <f t="shared" si="109"/>
        <v>0</v>
      </c>
      <c r="AJ291" s="6"/>
      <c r="AK291" s="6"/>
      <c r="AL291" s="6">
        <f t="shared" si="110"/>
        <v>0</v>
      </c>
      <c r="AM291" s="156"/>
      <c r="AN291" s="252" t="e">
        <f t="shared" si="103"/>
        <v>#DIV/0!</v>
      </c>
    </row>
    <row r="292" spans="1:44" ht="21" hidden="1" customHeight="1">
      <c r="A292" s="7" t="s">
        <v>8</v>
      </c>
      <c r="B292" s="3" t="s">
        <v>79</v>
      </c>
      <c r="C292" s="4" t="s">
        <v>82</v>
      </c>
      <c r="D292" s="4" t="s">
        <v>214</v>
      </c>
      <c r="E292" s="8" t="s">
        <v>9</v>
      </c>
      <c r="F292" s="161"/>
      <c r="G292" s="161"/>
      <c r="H292" s="6">
        <f t="shared" si="105"/>
        <v>0</v>
      </c>
      <c r="I292" s="6"/>
      <c r="J292" s="6"/>
      <c r="K292" s="252">
        <f t="shared" si="97"/>
        <v>0</v>
      </c>
      <c r="L292" s="6"/>
      <c r="M292" s="6"/>
      <c r="N292" s="6"/>
      <c r="O292" s="6"/>
      <c r="P292" s="6"/>
      <c r="Q292" s="6"/>
      <c r="R292" s="6"/>
      <c r="S292" s="6"/>
      <c r="T292" s="252">
        <f t="shared" si="104"/>
        <v>0</v>
      </c>
      <c r="U292" s="6"/>
      <c r="V292" s="6"/>
      <c r="W292" s="6"/>
      <c r="X292" s="6"/>
      <c r="Y292" s="6"/>
      <c r="Z292" s="6">
        <f t="shared" si="89"/>
        <v>0</v>
      </c>
      <c r="AA292" s="6"/>
      <c r="AB292" s="6"/>
      <c r="AC292" s="6">
        <f t="shared" si="90"/>
        <v>0</v>
      </c>
      <c r="AD292" s="6"/>
      <c r="AE292" s="6"/>
      <c r="AF292" s="6">
        <f t="shared" si="91"/>
        <v>0</v>
      </c>
      <c r="AG292" s="6"/>
      <c r="AH292" s="6"/>
      <c r="AI292" s="6">
        <f t="shared" si="109"/>
        <v>0</v>
      </c>
      <c r="AJ292" s="6"/>
      <c r="AK292" s="6"/>
      <c r="AL292" s="6">
        <f t="shared" si="110"/>
        <v>0</v>
      </c>
      <c r="AM292" s="156"/>
      <c r="AN292" s="252" t="e">
        <f t="shared" si="103"/>
        <v>#DIV/0!</v>
      </c>
    </row>
    <row r="293" spans="1:44" ht="33.75" hidden="1" customHeight="1">
      <c r="A293" s="41" t="s">
        <v>263</v>
      </c>
      <c r="B293" s="3" t="s">
        <v>79</v>
      </c>
      <c r="C293" s="4" t="s">
        <v>82</v>
      </c>
      <c r="D293" s="4" t="s">
        <v>266</v>
      </c>
      <c r="E293" s="8"/>
      <c r="F293" s="161"/>
      <c r="G293" s="161"/>
      <c r="H293" s="6">
        <f t="shared" si="105"/>
        <v>0</v>
      </c>
      <c r="I293" s="6"/>
      <c r="J293" s="6"/>
      <c r="K293" s="252">
        <f t="shared" si="97"/>
        <v>0</v>
      </c>
      <c r="L293" s="6"/>
      <c r="M293" s="6"/>
      <c r="N293" s="6"/>
      <c r="O293" s="6"/>
      <c r="P293" s="6"/>
      <c r="Q293" s="6"/>
      <c r="R293" s="6"/>
      <c r="S293" s="6"/>
      <c r="T293" s="252">
        <f t="shared" si="104"/>
        <v>0</v>
      </c>
      <c r="U293" s="6"/>
      <c r="V293" s="6"/>
      <c r="W293" s="6"/>
      <c r="X293" s="6"/>
      <c r="Y293" s="6"/>
      <c r="Z293" s="6">
        <f t="shared" si="89"/>
        <v>0</v>
      </c>
      <c r="AA293" s="6"/>
      <c r="AB293" s="6">
        <f>AB294</f>
        <v>0</v>
      </c>
      <c r="AC293" s="6">
        <f t="shared" si="90"/>
        <v>0</v>
      </c>
      <c r="AD293" s="6"/>
      <c r="AE293" s="6"/>
      <c r="AF293" s="6">
        <f t="shared" si="91"/>
        <v>0</v>
      </c>
      <c r="AG293" s="6"/>
      <c r="AH293" s="6"/>
      <c r="AI293" s="6">
        <f t="shared" si="109"/>
        <v>0</v>
      </c>
      <c r="AJ293" s="6"/>
      <c r="AK293" s="6"/>
      <c r="AL293" s="6">
        <f t="shared" si="110"/>
        <v>0</v>
      </c>
      <c r="AM293" s="156"/>
      <c r="AN293" s="252" t="e">
        <f t="shared" si="103"/>
        <v>#DIV/0!</v>
      </c>
    </row>
    <row r="294" spans="1:44" ht="21" hidden="1" customHeight="1">
      <c r="A294" s="41" t="s">
        <v>14</v>
      </c>
      <c r="B294" s="3" t="s">
        <v>79</v>
      </c>
      <c r="C294" s="4" t="s">
        <v>82</v>
      </c>
      <c r="D294" s="4" t="s">
        <v>266</v>
      </c>
      <c r="E294" s="8" t="s">
        <v>9</v>
      </c>
      <c r="F294" s="161"/>
      <c r="G294" s="161"/>
      <c r="H294" s="6">
        <f t="shared" si="105"/>
        <v>0</v>
      </c>
      <c r="I294" s="6"/>
      <c r="J294" s="6"/>
      <c r="K294" s="252">
        <f t="shared" si="97"/>
        <v>0</v>
      </c>
      <c r="L294" s="6"/>
      <c r="M294" s="6"/>
      <c r="N294" s="6"/>
      <c r="O294" s="6"/>
      <c r="P294" s="6"/>
      <c r="Q294" s="6"/>
      <c r="R294" s="6"/>
      <c r="S294" s="6"/>
      <c r="T294" s="252">
        <f t="shared" si="104"/>
        <v>0</v>
      </c>
      <c r="U294" s="6"/>
      <c r="V294" s="6"/>
      <c r="W294" s="6"/>
      <c r="X294" s="6"/>
      <c r="Y294" s="6"/>
      <c r="Z294" s="6">
        <f t="shared" si="89"/>
        <v>0</v>
      </c>
      <c r="AA294" s="6"/>
      <c r="AB294" s="6"/>
      <c r="AC294" s="6">
        <f t="shared" si="90"/>
        <v>0</v>
      </c>
      <c r="AD294" s="6"/>
      <c r="AE294" s="6"/>
      <c r="AF294" s="6">
        <f t="shared" si="91"/>
        <v>0</v>
      </c>
      <c r="AG294" s="6"/>
      <c r="AH294" s="6"/>
      <c r="AI294" s="6">
        <f t="shared" si="109"/>
        <v>0</v>
      </c>
      <c r="AJ294" s="6"/>
      <c r="AK294" s="6"/>
      <c r="AL294" s="6">
        <f t="shared" si="110"/>
        <v>0</v>
      </c>
      <c r="AM294" s="156"/>
      <c r="AN294" s="252" t="e">
        <f t="shared" si="103"/>
        <v>#DIV/0!</v>
      </c>
    </row>
    <row r="295" spans="1:44" ht="45.75" customHeight="1">
      <c r="A295" s="228" t="s">
        <v>411</v>
      </c>
      <c r="B295" s="262">
        <v>913</v>
      </c>
      <c r="C295" s="263" t="s">
        <v>82</v>
      </c>
      <c r="D295" s="243" t="s">
        <v>164</v>
      </c>
      <c r="E295" s="243"/>
      <c r="F295" s="245">
        <f>F300+F309</f>
        <v>19784</v>
      </c>
      <c r="G295" s="245">
        <f>G296+G304+G313</f>
        <v>39470.9</v>
      </c>
      <c r="H295" s="244">
        <f t="shared" si="105"/>
        <v>59254.9</v>
      </c>
      <c r="I295" s="244">
        <f>I297+I298+I299+I300+I313</f>
        <v>0</v>
      </c>
      <c r="J295" s="244">
        <f>J297+J298+J299+J300+J313</f>
        <v>0</v>
      </c>
      <c r="K295" s="252">
        <f t="shared" si="97"/>
        <v>59254.9</v>
      </c>
      <c r="L295" s="244">
        <f>L296+L304</f>
        <v>0</v>
      </c>
      <c r="M295" s="244">
        <f>M297+M298+M299+M300+M313</f>
        <v>50</v>
      </c>
      <c r="N295" s="6">
        <f t="shared" si="92"/>
        <v>59304.9</v>
      </c>
      <c r="O295" s="244">
        <f>O297+O298+O299+O300+O313</f>
        <v>0</v>
      </c>
      <c r="P295" s="244">
        <f>P300+P309</f>
        <v>223.9</v>
      </c>
      <c r="Q295" s="6">
        <f t="shared" si="95"/>
        <v>59528.800000000003</v>
      </c>
      <c r="R295" s="244">
        <f>R297+R298+R299+R300+R313</f>
        <v>0</v>
      </c>
      <c r="S295" s="244">
        <f>S297+S298+S299+S300+S313</f>
        <v>265.2</v>
      </c>
      <c r="T295" s="252">
        <f t="shared" si="104"/>
        <v>59794</v>
      </c>
      <c r="U295" s="244">
        <f>U296+U300+U304+U309</f>
        <v>-4544</v>
      </c>
      <c r="V295" s="244">
        <f t="shared" ref="V295:AL295" si="111">V297+V298+V299+V300+V313</f>
        <v>87.1</v>
      </c>
      <c r="W295" s="244">
        <f t="shared" si="111"/>
        <v>23078.9</v>
      </c>
      <c r="X295" s="244">
        <f t="shared" si="111"/>
        <v>0</v>
      </c>
      <c r="Y295" s="244">
        <f t="shared" si="111"/>
        <v>68.3</v>
      </c>
      <c r="Z295" s="244">
        <f t="shared" si="111"/>
        <v>23147.199999999997</v>
      </c>
      <c r="AA295" s="244">
        <f t="shared" si="111"/>
        <v>10.8</v>
      </c>
      <c r="AB295" s="244">
        <f t="shared" si="111"/>
        <v>0</v>
      </c>
      <c r="AC295" s="244">
        <f>AC296+AC300+AC304+AC309+AC313</f>
        <v>55418.600000000006</v>
      </c>
      <c r="AD295" s="244">
        <f>AD297+AD298+AD299+AD300+AD313+AD304</f>
        <v>-1845.2</v>
      </c>
      <c r="AE295" s="244">
        <f>AE297+AE298+AE299+AE300+AE313+AE309</f>
        <v>-1046</v>
      </c>
      <c r="AF295" s="6">
        <f t="shared" si="91"/>
        <v>52527.400000000009</v>
      </c>
      <c r="AG295" s="244">
        <f t="shared" si="111"/>
        <v>0</v>
      </c>
      <c r="AH295" s="244">
        <f t="shared" si="111"/>
        <v>0</v>
      </c>
      <c r="AI295" s="244">
        <f t="shared" si="111"/>
        <v>22717.199999999997</v>
      </c>
      <c r="AJ295" s="244">
        <f t="shared" si="111"/>
        <v>0</v>
      </c>
      <c r="AK295" s="244">
        <f t="shared" si="111"/>
        <v>0</v>
      </c>
      <c r="AL295" s="244">
        <f t="shared" si="111"/>
        <v>22717.199999999997</v>
      </c>
      <c r="AM295" s="245">
        <f>AM296+AM304+AM313+AM300+AM309</f>
        <v>51448.1</v>
      </c>
      <c r="AN295" s="252">
        <f t="shared" si="103"/>
        <v>97.94526285329178</v>
      </c>
      <c r="AP295" s="33" t="s">
        <v>245</v>
      </c>
    </row>
    <row r="296" spans="1:44" ht="45.75" customHeight="1">
      <c r="A296" s="69" t="s">
        <v>295</v>
      </c>
      <c r="B296" s="25">
        <v>913</v>
      </c>
      <c r="C296" s="4" t="s">
        <v>82</v>
      </c>
      <c r="D296" s="8" t="s">
        <v>286</v>
      </c>
      <c r="E296" s="8"/>
      <c r="F296" s="182"/>
      <c r="G296" s="161">
        <f>G297+G298+G299</f>
        <v>15550.9</v>
      </c>
      <c r="H296" s="6">
        <f t="shared" si="105"/>
        <v>15550.9</v>
      </c>
      <c r="I296" s="6"/>
      <c r="J296" s="6"/>
      <c r="K296" s="252">
        <f t="shared" si="97"/>
        <v>15550.9</v>
      </c>
      <c r="L296" s="6">
        <f>L297+L298+L299</f>
        <v>0</v>
      </c>
      <c r="M296" s="6"/>
      <c r="N296" s="6">
        <f t="shared" si="92"/>
        <v>15550.9</v>
      </c>
      <c r="O296" s="6"/>
      <c r="P296" s="6"/>
      <c r="Q296" s="6">
        <f t="shared" si="95"/>
        <v>15550.9</v>
      </c>
      <c r="R296" s="6"/>
      <c r="S296" s="6"/>
      <c r="T296" s="252">
        <f t="shared" si="104"/>
        <v>15550.9</v>
      </c>
      <c r="U296" s="6">
        <f>U297+U298</f>
        <v>-2184.3000000000002</v>
      </c>
      <c r="V296" s="6"/>
      <c r="W296" s="6">
        <f t="shared" si="88"/>
        <v>13366.599999999999</v>
      </c>
      <c r="X296" s="6"/>
      <c r="Y296" s="6"/>
      <c r="Z296" s="6">
        <f t="shared" si="89"/>
        <v>13366.599999999999</v>
      </c>
      <c r="AA296" s="6"/>
      <c r="AB296" s="6"/>
      <c r="AC296" s="6">
        <f t="shared" ref="AC296:AC361" si="112">Z296+AA296+AB296</f>
        <v>13366.599999999999</v>
      </c>
      <c r="AD296" s="6">
        <f>AD297+AD298+AD299</f>
        <v>-440.8</v>
      </c>
      <c r="AE296" s="6"/>
      <c r="AF296" s="6">
        <f t="shared" si="91"/>
        <v>12925.8</v>
      </c>
      <c r="AG296" s="6"/>
      <c r="AH296" s="6"/>
      <c r="AI296" s="6"/>
      <c r="AJ296" s="6"/>
      <c r="AK296" s="6"/>
      <c r="AL296" s="6"/>
      <c r="AM296" s="161">
        <f>AM297+AM298+AM299</f>
        <v>12835.3</v>
      </c>
      <c r="AN296" s="252">
        <f t="shared" si="103"/>
        <v>99.29984991257794</v>
      </c>
    </row>
    <row r="297" spans="1:44" ht="60" customHeight="1">
      <c r="A297" s="1" t="s">
        <v>285</v>
      </c>
      <c r="B297" s="25" t="s">
        <v>79</v>
      </c>
      <c r="C297" s="4" t="s">
        <v>82</v>
      </c>
      <c r="D297" s="8" t="s">
        <v>187</v>
      </c>
      <c r="E297" s="8" t="s">
        <v>7</v>
      </c>
      <c r="F297" s="138"/>
      <c r="G297" s="138">
        <v>11466.4</v>
      </c>
      <c r="H297" s="6">
        <f t="shared" si="105"/>
        <v>11466.4</v>
      </c>
      <c r="I297" s="6"/>
      <c r="J297" s="6"/>
      <c r="K297" s="252">
        <f t="shared" si="97"/>
        <v>11466.4</v>
      </c>
      <c r="L297" s="6"/>
      <c r="M297" s="6"/>
      <c r="N297" s="6">
        <f t="shared" si="92"/>
        <v>11466.4</v>
      </c>
      <c r="O297" s="6"/>
      <c r="P297" s="6"/>
      <c r="Q297" s="6">
        <f t="shared" si="95"/>
        <v>11466.4</v>
      </c>
      <c r="R297" s="6"/>
      <c r="S297" s="6"/>
      <c r="T297" s="252">
        <f t="shared" si="104"/>
        <v>11466.4</v>
      </c>
      <c r="U297" s="6">
        <v>-1592.3</v>
      </c>
      <c r="V297" s="6"/>
      <c r="W297" s="6">
        <f t="shared" si="88"/>
        <v>9874.1</v>
      </c>
      <c r="X297" s="6"/>
      <c r="Y297" s="6"/>
      <c r="Z297" s="6">
        <f t="shared" si="89"/>
        <v>9874.1</v>
      </c>
      <c r="AA297" s="6"/>
      <c r="AB297" s="6"/>
      <c r="AC297" s="6">
        <f t="shared" si="112"/>
        <v>9874.1</v>
      </c>
      <c r="AD297" s="6">
        <f>391.1-595.7</f>
        <v>-204.60000000000002</v>
      </c>
      <c r="AE297" s="6"/>
      <c r="AF297" s="6">
        <f t="shared" si="91"/>
        <v>9669.5</v>
      </c>
      <c r="AG297" s="6"/>
      <c r="AH297" s="6"/>
      <c r="AI297" s="6">
        <f t="shared" si="109"/>
        <v>9669.5</v>
      </c>
      <c r="AJ297" s="6"/>
      <c r="AK297" s="6"/>
      <c r="AL297" s="6">
        <f t="shared" si="110"/>
        <v>9669.5</v>
      </c>
      <c r="AM297" s="6">
        <v>9579</v>
      </c>
      <c r="AN297" s="252">
        <f t="shared" si="103"/>
        <v>99.064067428512331</v>
      </c>
      <c r="AO297" s="33">
        <v>100</v>
      </c>
      <c r="AP297" s="99">
        <f>K297+K298+K310+K314</f>
        <v>20615.7</v>
      </c>
      <c r="AQ297" s="99">
        <f>AM297+AM298+AM310+AM314</f>
        <v>17860.2</v>
      </c>
      <c r="AR297" s="99">
        <f>AN297+AN298+AN310+AN314</f>
        <v>399.06406742851232</v>
      </c>
    </row>
    <row r="298" spans="1:44" ht="47.25" customHeight="1">
      <c r="A298" s="1" t="s">
        <v>285</v>
      </c>
      <c r="B298" s="25">
        <v>913</v>
      </c>
      <c r="C298" s="4" t="s">
        <v>82</v>
      </c>
      <c r="D298" s="8" t="s">
        <v>188</v>
      </c>
      <c r="E298" s="8" t="s">
        <v>7</v>
      </c>
      <c r="F298" s="138"/>
      <c r="G298" s="138">
        <v>4084.5</v>
      </c>
      <c r="H298" s="6">
        <f t="shared" si="105"/>
        <v>4084.5</v>
      </c>
      <c r="I298" s="6"/>
      <c r="J298" s="6"/>
      <c r="K298" s="252">
        <f t="shared" si="97"/>
        <v>4084.5</v>
      </c>
      <c r="L298" s="6">
        <v>-201.4</v>
      </c>
      <c r="M298" s="6"/>
      <c r="N298" s="6">
        <f t="shared" si="92"/>
        <v>3883.1</v>
      </c>
      <c r="O298" s="6"/>
      <c r="P298" s="6"/>
      <c r="Q298" s="6">
        <f t="shared" si="95"/>
        <v>3883.1</v>
      </c>
      <c r="R298" s="6"/>
      <c r="S298" s="6"/>
      <c r="T298" s="252">
        <f t="shared" si="104"/>
        <v>3883.1</v>
      </c>
      <c r="U298" s="6">
        <v>-592</v>
      </c>
      <c r="V298" s="6"/>
      <c r="W298" s="6">
        <f t="shared" si="88"/>
        <v>3291.1</v>
      </c>
      <c r="X298" s="6"/>
      <c r="Y298" s="6"/>
      <c r="Z298" s="6">
        <f t="shared" si="89"/>
        <v>3291.1</v>
      </c>
      <c r="AA298" s="6"/>
      <c r="AB298" s="6"/>
      <c r="AC298" s="6">
        <f t="shared" si="112"/>
        <v>3291.1</v>
      </c>
      <c r="AD298" s="6">
        <v>-236.2</v>
      </c>
      <c r="AE298" s="6"/>
      <c r="AF298" s="6">
        <f t="shared" ref="AF298:AF361" si="113">AC298+AD298+AE298</f>
        <v>3054.9</v>
      </c>
      <c r="AG298" s="6"/>
      <c r="AH298" s="6"/>
      <c r="AI298" s="6">
        <f t="shared" si="109"/>
        <v>3054.9</v>
      </c>
      <c r="AJ298" s="6"/>
      <c r="AK298" s="6"/>
      <c r="AL298" s="6">
        <f t="shared" si="110"/>
        <v>3054.9</v>
      </c>
      <c r="AM298" s="6">
        <v>3054.9</v>
      </c>
      <c r="AN298" s="252">
        <f t="shared" si="103"/>
        <v>100</v>
      </c>
      <c r="AO298" s="33">
        <v>200</v>
      </c>
      <c r="AP298" s="99">
        <f>K299+K311+K315</f>
        <v>5486.6</v>
      </c>
      <c r="AQ298" s="99">
        <f>H299+H311+H315</f>
        <v>5486.6</v>
      </c>
      <c r="AR298" s="99">
        <f>L299+L311+L315</f>
        <v>201.4</v>
      </c>
    </row>
    <row r="299" spans="1:44" ht="35.25" customHeight="1">
      <c r="A299" s="1" t="s">
        <v>287</v>
      </c>
      <c r="B299" s="25">
        <v>913</v>
      </c>
      <c r="C299" s="4" t="s">
        <v>82</v>
      </c>
      <c r="D299" s="8" t="s">
        <v>189</v>
      </c>
      <c r="E299" s="8" t="s">
        <v>9</v>
      </c>
      <c r="F299" s="138"/>
      <c r="G299" s="138"/>
      <c r="H299" s="6">
        <f t="shared" si="105"/>
        <v>0</v>
      </c>
      <c r="I299" s="6"/>
      <c r="J299" s="6"/>
      <c r="K299" s="252">
        <f t="shared" si="97"/>
        <v>0</v>
      </c>
      <c r="L299" s="6">
        <v>201.4</v>
      </c>
      <c r="M299" s="6"/>
      <c r="N299" s="6">
        <f t="shared" si="92"/>
        <v>201.4</v>
      </c>
      <c r="O299" s="6"/>
      <c r="P299" s="6"/>
      <c r="Q299" s="6">
        <f t="shared" si="95"/>
        <v>201.4</v>
      </c>
      <c r="R299" s="6"/>
      <c r="S299" s="6"/>
      <c r="T299" s="252">
        <f t="shared" si="104"/>
        <v>201.4</v>
      </c>
      <c r="U299" s="6"/>
      <c r="V299" s="6"/>
      <c r="W299" s="6">
        <f t="shared" si="88"/>
        <v>201.4</v>
      </c>
      <c r="X299" s="6"/>
      <c r="Y299" s="6"/>
      <c r="Z299" s="6">
        <f t="shared" ref="Z299:Z364" si="114">W299+X299+Y299</f>
        <v>201.4</v>
      </c>
      <c r="AA299" s="6"/>
      <c r="AB299" s="6"/>
      <c r="AC299" s="6">
        <f t="shared" si="112"/>
        <v>201.4</v>
      </c>
      <c r="AD299" s="6"/>
      <c r="AE299" s="6"/>
      <c r="AF299" s="6">
        <f t="shared" si="113"/>
        <v>201.4</v>
      </c>
      <c r="AG299" s="6"/>
      <c r="AH299" s="6"/>
      <c r="AI299" s="6">
        <f t="shared" si="109"/>
        <v>201.4</v>
      </c>
      <c r="AJ299" s="6"/>
      <c r="AK299" s="6"/>
      <c r="AL299" s="6">
        <f t="shared" si="110"/>
        <v>201.4</v>
      </c>
      <c r="AM299" s="6">
        <v>201.4</v>
      </c>
      <c r="AN299" s="252">
        <f t="shared" si="103"/>
        <v>100</v>
      </c>
      <c r="AO299" s="33">
        <v>800</v>
      </c>
      <c r="AP299" s="99">
        <f>K312</f>
        <v>0</v>
      </c>
      <c r="AQ299" s="99">
        <f>H312</f>
        <v>0</v>
      </c>
      <c r="AR299" s="99">
        <f>L312</f>
        <v>0</v>
      </c>
    </row>
    <row r="300" spans="1:44" ht="55.5" customHeight="1">
      <c r="A300" s="173" t="s">
        <v>294</v>
      </c>
      <c r="B300" s="174">
        <v>913</v>
      </c>
      <c r="C300" s="175" t="s">
        <v>82</v>
      </c>
      <c r="D300" s="8" t="s">
        <v>164</v>
      </c>
      <c r="E300" s="8"/>
      <c r="F300" s="161">
        <f>F301+F302+F303</f>
        <v>9232.5999999999985</v>
      </c>
      <c r="G300" s="161">
        <f>SUM(G310:G312)</f>
        <v>0</v>
      </c>
      <c r="H300" s="6">
        <f t="shared" si="105"/>
        <v>9232.5999999999985</v>
      </c>
      <c r="I300" s="6"/>
      <c r="J300" s="6"/>
      <c r="K300" s="252">
        <f t="shared" si="97"/>
        <v>9232.5999999999985</v>
      </c>
      <c r="L300" s="6"/>
      <c r="M300" s="6">
        <f>M301+M302+M303</f>
        <v>50</v>
      </c>
      <c r="N300" s="6">
        <f t="shared" si="92"/>
        <v>9282.5999999999985</v>
      </c>
      <c r="O300" s="6"/>
      <c r="P300" s="6">
        <f>P301</f>
        <v>75</v>
      </c>
      <c r="Q300" s="6">
        <f t="shared" si="95"/>
        <v>9357.5999999999985</v>
      </c>
      <c r="R300" s="6"/>
      <c r="S300" s="6">
        <f>S302</f>
        <v>265.2</v>
      </c>
      <c r="T300" s="252">
        <f t="shared" si="104"/>
        <v>9622.7999999999993</v>
      </c>
      <c r="U300" s="6"/>
      <c r="V300" s="6">
        <f>V302</f>
        <v>87.1</v>
      </c>
      <c r="W300" s="6">
        <f>T300+U300+V300+2.4</f>
        <v>9712.2999999999993</v>
      </c>
      <c r="X300" s="6"/>
      <c r="Y300" s="6">
        <f>Y302</f>
        <v>68.3</v>
      </c>
      <c r="Z300" s="6">
        <f t="shared" si="114"/>
        <v>9780.5999999999985</v>
      </c>
      <c r="AA300" s="6"/>
      <c r="AB300" s="6">
        <f>AB310+AB311+AB312</f>
        <v>0</v>
      </c>
      <c r="AC300" s="6">
        <f t="shared" si="112"/>
        <v>9780.5999999999985</v>
      </c>
      <c r="AD300" s="6"/>
      <c r="AE300" s="6"/>
      <c r="AF300" s="6">
        <f t="shared" si="113"/>
        <v>9780.5999999999985</v>
      </c>
      <c r="AG300" s="6"/>
      <c r="AH300" s="6"/>
      <c r="AI300" s="6">
        <f t="shared" si="109"/>
        <v>9780.5999999999985</v>
      </c>
      <c r="AJ300" s="6"/>
      <c r="AK300" s="6"/>
      <c r="AL300" s="6">
        <f t="shared" si="110"/>
        <v>9780.5999999999985</v>
      </c>
      <c r="AM300" s="156">
        <f>AM301+AM302+AM303</f>
        <v>9690.1</v>
      </c>
      <c r="AN300" s="252">
        <f t="shared" si="103"/>
        <v>99.074698893728424</v>
      </c>
      <c r="AP300" s="99">
        <f>SUM(AP297:AP299)</f>
        <v>26102.300000000003</v>
      </c>
      <c r="AQ300" s="99">
        <f>SUM(AQ297:AQ299)</f>
        <v>23346.800000000003</v>
      </c>
      <c r="AR300" s="99">
        <f>SUM(AR297:AR299)</f>
        <v>600.46406742851229</v>
      </c>
    </row>
    <row r="301" spans="1:44" ht="61.5" customHeight="1">
      <c r="A301" s="1" t="s">
        <v>288</v>
      </c>
      <c r="B301" s="25">
        <v>913</v>
      </c>
      <c r="C301" s="4" t="s">
        <v>82</v>
      </c>
      <c r="D301" s="8" t="s">
        <v>164</v>
      </c>
      <c r="E301" s="8" t="s">
        <v>7</v>
      </c>
      <c r="F301" s="138">
        <v>3246.7</v>
      </c>
      <c r="G301" s="138"/>
      <c r="H301" s="6">
        <f t="shared" si="105"/>
        <v>3246.7</v>
      </c>
      <c r="I301" s="6"/>
      <c r="J301" s="6"/>
      <c r="K301" s="252">
        <f t="shared" si="97"/>
        <v>3246.7</v>
      </c>
      <c r="L301" s="6"/>
      <c r="M301" s="6"/>
      <c r="N301" s="6">
        <f t="shared" si="92"/>
        <v>3246.7</v>
      </c>
      <c r="O301" s="6"/>
      <c r="P301" s="6">
        <v>75</v>
      </c>
      <c r="Q301" s="6">
        <f t="shared" si="95"/>
        <v>3321.7</v>
      </c>
      <c r="R301" s="6"/>
      <c r="S301" s="6"/>
      <c r="T301" s="252">
        <f t="shared" si="104"/>
        <v>3321.7</v>
      </c>
      <c r="U301" s="6"/>
      <c r="V301" s="6"/>
      <c r="W301" s="6">
        <f t="shared" ref="W301:W365" si="115">T301+U301+V301</f>
        <v>3321.7</v>
      </c>
      <c r="X301" s="6"/>
      <c r="Y301" s="6"/>
      <c r="Z301" s="6">
        <f t="shared" si="114"/>
        <v>3321.7</v>
      </c>
      <c r="AA301" s="6"/>
      <c r="AB301" s="6"/>
      <c r="AC301" s="6">
        <f t="shared" si="112"/>
        <v>3321.7</v>
      </c>
      <c r="AD301" s="6"/>
      <c r="AE301" s="6"/>
      <c r="AF301" s="6">
        <f t="shared" si="113"/>
        <v>3321.7</v>
      </c>
      <c r="AG301" s="6"/>
      <c r="AH301" s="6"/>
      <c r="AI301" s="6"/>
      <c r="AJ301" s="6"/>
      <c r="AK301" s="6"/>
      <c r="AL301" s="6"/>
      <c r="AM301" s="138">
        <v>3318.5</v>
      </c>
      <c r="AN301" s="252">
        <f t="shared" si="103"/>
        <v>99.903663786615297</v>
      </c>
      <c r="AP301" s="99"/>
      <c r="AQ301" s="99"/>
      <c r="AR301" s="99"/>
    </row>
    <row r="302" spans="1:44" ht="39" customHeight="1">
      <c r="A302" s="1" t="s">
        <v>289</v>
      </c>
      <c r="B302" s="25">
        <v>913</v>
      </c>
      <c r="C302" s="4" t="s">
        <v>82</v>
      </c>
      <c r="D302" s="8" t="s">
        <v>164</v>
      </c>
      <c r="E302" s="8" t="s">
        <v>9</v>
      </c>
      <c r="F302" s="138">
        <f>5826.9-6</f>
        <v>5820.9</v>
      </c>
      <c r="G302" s="138"/>
      <c r="H302" s="6">
        <f t="shared" si="105"/>
        <v>5820.9</v>
      </c>
      <c r="I302" s="6"/>
      <c r="J302" s="6"/>
      <c r="K302" s="252">
        <f t="shared" si="97"/>
        <v>5820.9</v>
      </c>
      <c r="L302" s="6"/>
      <c r="M302" s="6">
        <f>50</f>
        <v>50</v>
      </c>
      <c r="N302" s="6">
        <f t="shared" si="92"/>
        <v>5870.9</v>
      </c>
      <c r="O302" s="6"/>
      <c r="P302" s="6"/>
      <c r="Q302" s="6">
        <f t="shared" si="95"/>
        <v>5870.9</v>
      </c>
      <c r="R302" s="6"/>
      <c r="S302" s="6">
        <f>190.9+74.3</f>
        <v>265.2</v>
      </c>
      <c r="T302" s="252">
        <f t="shared" si="104"/>
        <v>6136.0999999999995</v>
      </c>
      <c r="U302" s="6"/>
      <c r="V302" s="6">
        <f>5.5+61.8+54.9-35.1</f>
        <v>87.1</v>
      </c>
      <c r="W302" s="6">
        <f t="shared" si="115"/>
        <v>6223.2</v>
      </c>
      <c r="X302" s="6"/>
      <c r="Y302" s="6">
        <v>68.3</v>
      </c>
      <c r="Z302" s="6">
        <f t="shared" si="114"/>
        <v>6291.5</v>
      </c>
      <c r="AA302" s="6"/>
      <c r="AB302" s="6"/>
      <c r="AC302" s="6">
        <f t="shared" si="112"/>
        <v>6291.5</v>
      </c>
      <c r="AD302" s="6"/>
      <c r="AE302" s="6"/>
      <c r="AF302" s="6">
        <f t="shared" si="113"/>
        <v>6291.5</v>
      </c>
      <c r="AG302" s="6"/>
      <c r="AH302" s="6"/>
      <c r="AI302" s="6"/>
      <c r="AJ302" s="6"/>
      <c r="AK302" s="6"/>
      <c r="AL302" s="6"/>
      <c r="AM302" s="138">
        <v>6209.1</v>
      </c>
      <c r="AN302" s="252">
        <f t="shared" si="103"/>
        <v>98.690296431693554</v>
      </c>
      <c r="AP302" s="99"/>
      <c r="AQ302" s="99"/>
      <c r="AR302" s="99"/>
    </row>
    <row r="303" spans="1:44" ht="39" customHeight="1">
      <c r="A303" s="1" t="s">
        <v>290</v>
      </c>
      <c r="B303" s="25">
        <v>913</v>
      </c>
      <c r="C303" s="4" t="s">
        <v>82</v>
      </c>
      <c r="D303" s="8" t="s">
        <v>164</v>
      </c>
      <c r="E303" s="8" t="s">
        <v>18</v>
      </c>
      <c r="F303" s="138">
        <f>159+6</f>
        <v>165</v>
      </c>
      <c r="G303" s="138"/>
      <c r="H303" s="6">
        <f t="shared" si="105"/>
        <v>165</v>
      </c>
      <c r="I303" s="6"/>
      <c r="J303" s="6"/>
      <c r="K303" s="252">
        <f t="shared" si="97"/>
        <v>165</v>
      </c>
      <c r="L303" s="6"/>
      <c r="M303" s="6"/>
      <c r="N303" s="6">
        <f t="shared" si="92"/>
        <v>165</v>
      </c>
      <c r="O303" s="6"/>
      <c r="P303" s="6"/>
      <c r="Q303" s="6">
        <f t="shared" si="95"/>
        <v>165</v>
      </c>
      <c r="R303" s="6"/>
      <c r="S303" s="6">
        <v>2.4</v>
      </c>
      <c r="T303" s="252">
        <f t="shared" si="104"/>
        <v>167.4</v>
      </c>
      <c r="U303" s="6"/>
      <c r="V303" s="6"/>
      <c r="W303" s="6">
        <f t="shared" si="115"/>
        <v>167.4</v>
      </c>
      <c r="X303" s="6"/>
      <c r="Y303" s="6"/>
      <c r="Z303" s="6">
        <f t="shared" si="114"/>
        <v>167.4</v>
      </c>
      <c r="AA303" s="6"/>
      <c r="AB303" s="6"/>
      <c r="AC303" s="6">
        <f t="shared" si="112"/>
        <v>167.4</v>
      </c>
      <c r="AD303" s="6"/>
      <c r="AE303" s="6"/>
      <c r="AF303" s="6">
        <f t="shared" si="113"/>
        <v>167.4</v>
      </c>
      <c r="AG303" s="6"/>
      <c r="AH303" s="6"/>
      <c r="AI303" s="6"/>
      <c r="AJ303" s="6"/>
      <c r="AK303" s="6"/>
      <c r="AL303" s="6"/>
      <c r="AM303" s="138">
        <v>162.5</v>
      </c>
      <c r="AN303" s="252">
        <f t="shared" si="103"/>
        <v>97.072879330943834</v>
      </c>
      <c r="AP303" s="99"/>
      <c r="AQ303" s="99"/>
      <c r="AR303" s="99"/>
    </row>
    <row r="304" spans="1:44" ht="59.25" customHeight="1">
      <c r="A304" s="183" t="s">
        <v>293</v>
      </c>
      <c r="B304" s="25">
        <v>913</v>
      </c>
      <c r="C304" s="8" t="s">
        <v>82</v>
      </c>
      <c r="D304" s="8" t="s">
        <v>236</v>
      </c>
      <c r="E304" s="8"/>
      <c r="F304" s="138"/>
      <c r="G304" s="161">
        <f>G305+G307+G308</f>
        <v>23920</v>
      </c>
      <c r="H304" s="6">
        <f t="shared" si="105"/>
        <v>23920</v>
      </c>
      <c r="I304" s="156"/>
      <c r="J304" s="156"/>
      <c r="K304" s="252">
        <f t="shared" si="97"/>
        <v>23920</v>
      </c>
      <c r="L304" s="156">
        <f>L305+L307+L308</f>
        <v>0</v>
      </c>
      <c r="M304" s="156"/>
      <c r="N304" s="6">
        <f t="shared" si="92"/>
        <v>23920</v>
      </c>
      <c r="O304" s="156"/>
      <c r="P304" s="156"/>
      <c r="Q304" s="6">
        <f t="shared" si="95"/>
        <v>23920</v>
      </c>
      <c r="R304" s="156"/>
      <c r="S304" s="156"/>
      <c r="T304" s="252">
        <f t="shared" si="104"/>
        <v>23920</v>
      </c>
      <c r="U304" s="156">
        <f>U305+U307+U308</f>
        <v>-2359.6999999999998</v>
      </c>
      <c r="V304" s="156"/>
      <c r="W304" s="6">
        <f t="shared" si="115"/>
        <v>21560.3</v>
      </c>
      <c r="X304" s="156"/>
      <c r="Y304" s="156"/>
      <c r="Z304" s="6">
        <f t="shared" si="114"/>
        <v>21560.3</v>
      </c>
      <c r="AA304" s="156"/>
      <c r="AB304" s="156"/>
      <c r="AC304" s="6">
        <f t="shared" si="112"/>
        <v>21560.3</v>
      </c>
      <c r="AD304" s="156">
        <f>AD305+AD306+AD307+AD308</f>
        <v>-1404.4</v>
      </c>
      <c r="AE304" s="156"/>
      <c r="AF304" s="6">
        <f t="shared" si="113"/>
        <v>20155.899999999998</v>
      </c>
      <c r="AG304" s="156"/>
      <c r="AH304" s="156"/>
      <c r="AI304" s="156"/>
      <c r="AJ304" s="156"/>
      <c r="AK304" s="156"/>
      <c r="AL304" s="156"/>
      <c r="AM304" s="156">
        <f>AM305+AM307+AM308+AM306</f>
        <v>20155.900000000001</v>
      </c>
      <c r="AN304" s="252">
        <f t="shared" si="103"/>
        <v>100.00000000000003</v>
      </c>
      <c r="AP304" s="99"/>
      <c r="AQ304" s="99"/>
      <c r="AR304" s="99"/>
    </row>
    <row r="305" spans="1:44" ht="59.25" customHeight="1">
      <c r="A305" s="1" t="s">
        <v>291</v>
      </c>
      <c r="B305" s="25">
        <v>913</v>
      </c>
      <c r="C305" s="8" t="s">
        <v>82</v>
      </c>
      <c r="D305" s="8" t="s">
        <v>237</v>
      </c>
      <c r="E305" s="8" t="s">
        <v>7</v>
      </c>
      <c r="F305" s="138"/>
      <c r="G305" s="138">
        <v>17632.3</v>
      </c>
      <c r="H305" s="6">
        <f t="shared" si="105"/>
        <v>17632.3</v>
      </c>
      <c r="I305" s="6"/>
      <c r="J305" s="6"/>
      <c r="K305" s="252">
        <f t="shared" si="97"/>
        <v>17632.3</v>
      </c>
      <c r="L305" s="6"/>
      <c r="M305" s="6"/>
      <c r="N305" s="6">
        <f t="shared" si="92"/>
        <v>17632.3</v>
      </c>
      <c r="O305" s="6"/>
      <c r="P305" s="6"/>
      <c r="Q305" s="6">
        <f t="shared" si="95"/>
        <v>17632.3</v>
      </c>
      <c r="R305" s="6"/>
      <c r="S305" s="6"/>
      <c r="T305" s="252">
        <f t="shared" si="104"/>
        <v>17632.3</v>
      </c>
      <c r="U305" s="6">
        <v>-1707.9</v>
      </c>
      <c r="V305" s="6"/>
      <c r="W305" s="6">
        <f t="shared" si="115"/>
        <v>15924.4</v>
      </c>
      <c r="X305" s="6">
        <v>-67.900000000000006</v>
      </c>
      <c r="Y305" s="6"/>
      <c r="Z305" s="6">
        <f t="shared" si="114"/>
        <v>15856.5</v>
      </c>
      <c r="AA305" s="6"/>
      <c r="AB305" s="6"/>
      <c r="AC305" s="6">
        <f t="shared" si="112"/>
        <v>15856.5</v>
      </c>
      <c r="AD305" s="6">
        <f>71.4-928.3</f>
        <v>-856.9</v>
      </c>
      <c r="AE305" s="6"/>
      <c r="AF305" s="6">
        <f t="shared" si="113"/>
        <v>14999.6</v>
      </c>
      <c r="AG305" s="6"/>
      <c r="AH305" s="6"/>
      <c r="AI305" s="6"/>
      <c r="AJ305" s="6"/>
      <c r="AK305" s="6"/>
      <c r="AL305" s="6"/>
      <c r="AM305" s="6">
        <v>14999.6</v>
      </c>
      <c r="AN305" s="252">
        <f t="shared" si="103"/>
        <v>100</v>
      </c>
      <c r="AP305" s="99"/>
      <c r="AQ305" s="99"/>
      <c r="AR305" s="99"/>
    </row>
    <row r="306" spans="1:44" ht="59.25" customHeight="1">
      <c r="A306" s="1" t="s">
        <v>66</v>
      </c>
      <c r="B306" s="25">
        <v>913</v>
      </c>
      <c r="C306" s="8" t="s">
        <v>82</v>
      </c>
      <c r="D306" s="8" t="s">
        <v>237</v>
      </c>
      <c r="E306" s="8" t="s">
        <v>67</v>
      </c>
      <c r="F306" s="138"/>
      <c r="G306" s="138"/>
      <c r="H306" s="6"/>
      <c r="I306" s="6"/>
      <c r="J306" s="6"/>
      <c r="K306" s="252"/>
      <c r="L306" s="6"/>
      <c r="M306" s="6"/>
      <c r="N306" s="6"/>
      <c r="O306" s="6"/>
      <c r="P306" s="6"/>
      <c r="Q306" s="6"/>
      <c r="R306" s="6"/>
      <c r="S306" s="6"/>
      <c r="T306" s="252"/>
      <c r="U306" s="6"/>
      <c r="V306" s="6"/>
      <c r="W306" s="6"/>
      <c r="X306" s="6">
        <v>67.900000000000006</v>
      </c>
      <c r="Y306" s="6"/>
      <c r="Z306" s="6">
        <f t="shared" si="114"/>
        <v>67.900000000000006</v>
      </c>
      <c r="AA306" s="6"/>
      <c r="AB306" s="6"/>
      <c r="AC306" s="6">
        <f t="shared" si="112"/>
        <v>67.900000000000006</v>
      </c>
      <c r="AD306" s="6"/>
      <c r="AE306" s="6"/>
      <c r="AF306" s="6">
        <f t="shared" si="113"/>
        <v>67.900000000000006</v>
      </c>
      <c r="AG306" s="6"/>
      <c r="AH306" s="6"/>
      <c r="AI306" s="6"/>
      <c r="AJ306" s="6"/>
      <c r="AK306" s="6"/>
      <c r="AL306" s="6"/>
      <c r="AM306" s="6">
        <v>67.900000000000006</v>
      </c>
      <c r="AN306" s="252">
        <f t="shared" si="103"/>
        <v>100</v>
      </c>
      <c r="AP306" s="99"/>
      <c r="AQ306" s="99"/>
      <c r="AR306" s="99"/>
    </row>
    <row r="307" spans="1:44" ht="54.75" customHeight="1">
      <c r="A307" s="1" t="s">
        <v>291</v>
      </c>
      <c r="B307" s="25">
        <v>913</v>
      </c>
      <c r="C307" s="8" t="s">
        <v>82</v>
      </c>
      <c r="D307" s="8" t="s">
        <v>238</v>
      </c>
      <c r="E307" s="8" t="s">
        <v>7</v>
      </c>
      <c r="F307" s="138"/>
      <c r="G307" s="138">
        <v>6287.7</v>
      </c>
      <c r="H307" s="6">
        <f t="shared" si="105"/>
        <v>6287.7</v>
      </c>
      <c r="I307" s="6"/>
      <c r="J307" s="6"/>
      <c r="K307" s="252">
        <f t="shared" si="97"/>
        <v>6287.7</v>
      </c>
      <c r="L307" s="6">
        <v>-327.9</v>
      </c>
      <c r="M307" s="6"/>
      <c r="N307" s="6">
        <f t="shared" si="92"/>
        <v>5959.8</v>
      </c>
      <c r="O307" s="6"/>
      <c r="P307" s="6"/>
      <c r="Q307" s="6">
        <f t="shared" si="95"/>
        <v>5959.8</v>
      </c>
      <c r="R307" s="6"/>
      <c r="S307" s="6"/>
      <c r="T307" s="252">
        <f t="shared" si="104"/>
        <v>5959.8</v>
      </c>
      <c r="U307" s="6">
        <v>-651.79999999999995</v>
      </c>
      <c r="V307" s="6"/>
      <c r="W307" s="6">
        <f t="shared" si="115"/>
        <v>5308</v>
      </c>
      <c r="X307" s="6"/>
      <c r="Y307" s="6"/>
      <c r="Z307" s="6">
        <f t="shared" si="114"/>
        <v>5308</v>
      </c>
      <c r="AA307" s="6"/>
      <c r="AB307" s="6"/>
      <c r="AC307" s="6">
        <f t="shared" si="112"/>
        <v>5308</v>
      </c>
      <c r="AD307" s="6">
        <v>-547.5</v>
      </c>
      <c r="AE307" s="6"/>
      <c r="AF307" s="6">
        <f t="shared" si="113"/>
        <v>4760.5</v>
      </c>
      <c r="AG307" s="6"/>
      <c r="AH307" s="6"/>
      <c r="AI307" s="6"/>
      <c r="AJ307" s="6"/>
      <c r="AK307" s="6"/>
      <c r="AL307" s="6"/>
      <c r="AM307" s="6">
        <v>4760.5</v>
      </c>
      <c r="AN307" s="252">
        <f t="shared" si="103"/>
        <v>100</v>
      </c>
      <c r="AP307" s="99"/>
      <c r="AQ307" s="99"/>
      <c r="AR307" s="99"/>
    </row>
    <row r="308" spans="1:44" ht="39" customHeight="1">
      <c r="A308" s="1" t="s">
        <v>292</v>
      </c>
      <c r="B308" s="25">
        <v>913</v>
      </c>
      <c r="C308" s="8" t="s">
        <v>82</v>
      </c>
      <c r="D308" s="8" t="s">
        <v>239</v>
      </c>
      <c r="E308" s="8" t="s">
        <v>9</v>
      </c>
      <c r="F308" s="138"/>
      <c r="G308" s="138"/>
      <c r="H308" s="156">
        <f t="shared" si="105"/>
        <v>0</v>
      </c>
      <c r="I308" s="6"/>
      <c r="J308" s="6"/>
      <c r="K308" s="252">
        <f t="shared" si="97"/>
        <v>0</v>
      </c>
      <c r="L308" s="6">
        <v>327.9</v>
      </c>
      <c r="M308" s="6"/>
      <c r="N308" s="6">
        <f t="shared" si="92"/>
        <v>327.9</v>
      </c>
      <c r="O308" s="6"/>
      <c r="P308" s="6"/>
      <c r="Q308" s="6">
        <f t="shared" si="95"/>
        <v>327.9</v>
      </c>
      <c r="R308" s="6"/>
      <c r="S308" s="6"/>
      <c r="T308" s="252">
        <f t="shared" si="104"/>
        <v>327.9</v>
      </c>
      <c r="U308" s="6"/>
      <c r="V308" s="6"/>
      <c r="W308" s="6">
        <f t="shared" si="115"/>
        <v>327.9</v>
      </c>
      <c r="X308" s="6"/>
      <c r="Y308" s="6"/>
      <c r="Z308" s="6">
        <f t="shared" si="114"/>
        <v>327.9</v>
      </c>
      <c r="AA308" s="6"/>
      <c r="AB308" s="6"/>
      <c r="AC308" s="6">
        <f t="shared" si="112"/>
        <v>327.9</v>
      </c>
      <c r="AD308" s="6"/>
      <c r="AE308" s="6"/>
      <c r="AF308" s="6">
        <f t="shared" si="113"/>
        <v>327.9</v>
      </c>
      <c r="AG308" s="6"/>
      <c r="AH308" s="6"/>
      <c r="AI308" s="6"/>
      <c r="AJ308" s="6"/>
      <c r="AK308" s="6"/>
      <c r="AL308" s="6"/>
      <c r="AM308" s="6">
        <v>327.9</v>
      </c>
      <c r="AN308" s="252">
        <f t="shared" si="103"/>
        <v>100</v>
      </c>
      <c r="AP308" s="99"/>
      <c r="AQ308" s="99"/>
      <c r="AR308" s="99"/>
    </row>
    <row r="309" spans="1:44" ht="39" customHeight="1">
      <c r="A309" s="1" t="s">
        <v>296</v>
      </c>
      <c r="B309" s="25">
        <v>913</v>
      </c>
      <c r="C309" s="4" t="s">
        <v>82</v>
      </c>
      <c r="D309" s="8" t="s">
        <v>164</v>
      </c>
      <c r="E309" s="8"/>
      <c r="F309" s="161">
        <f>F310+F311+F312</f>
        <v>10551.400000000001</v>
      </c>
      <c r="G309" s="161">
        <f t="shared" ref="G309:AM309" si="116">G310+G311+G312</f>
        <v>0</v>
      </c>
      <c r="H309" s="161">
        <f t="shared" si="116"/>
        <v>10551.400000000001</v>
      </c>
      <c r="I309" s="161">
        <f t="shared" si="116"/>
        <v>0</v>
      </c>
      <c r="J309" s="161"/>
      <c r="K309" s="252">
        <f t="shared" si="97"/>
        <v>10551.400000000001</v>
      </c>
      <c r="L309" s="161">
        <f t="shared" si="116"/>
        <v>0</v>
      </c>
      <c r="M309" s="161">
        <f t="shared" si="116"/>
        <v>0</v>
      </c>
      <c r="N309" s="161">
        <f t="shared" si="116"/>
        <v>10551.400000000001</v>
      </c>
      <c r="O309" s="161">
        <f t="shared" si="116"/>
        <v>0</v>
      </c>
      <c r="P309" s="161">
        <f t="shared" si="116"/>
        <v>148.9</v>
      </c>
      <c r="Q309" s="161">
        <f t="shared" si="116"/>
        <v>10700.3</v>
      </c>
      <c r="R309" s="161">
        <f t="shared" si="116"/>
        <v>0</v>
      </c>
      <c r="S309" s="161">
        <f t="shared" si="116"/>
        <v>0</v>
      </c>
      <c r="T309" s="252">
        <f t="shared" si="104"/>
        <v>10700.3</v>
      </c>
      <c r="U309" s="161">
        <f t="shared" si="116"/>
        <v>0</v>
      </c>
      <c r="V309" s="161">
        <f t="shared" si="116"/>
        <v>0</v>
      </c>
      <c r="W309" s="161">
        <f t="shared" si="116"/>
        <v>10700.3</v>
      </c>
      <c r="X309" s="161">
        <f t="shared" si="116"/>
        <v>0</v>
      </c>
      <c r="Y309" s="161">
        <f t="shared" si="116"/>
        <v>0</v>
      </c>
      <c r="Z309" s="161">
        <f t="shared" si="116"/>
        <v>10700.3</v>
      </c>
      <c r="AA309" s="161">
        <f t="shared" si="116"/>
        <v>0</v>
      </c>
      <c r="AB309" s="161">
        <f t="shared" si="116"/>
        <v>0</v>
      </c>
      <c r="AC309" s="161">
        <f t="shared" si="116"/>
        <v>10700.3</v>
      </c>
      <c r="AD309" s="161">
        <f t="shared" si="116"/>
        <v>0</v>
      </c>
      <c r="AE309" s="161">
        <f>AE310+AE311+AE312</f>
        <v>-1046</v>
      </c>
      <c r="AF309" s="6">
        <f t="shared" si="113"/>
        <v>9654.2999999999993</v>
      </c>
      <c r="AG309" s="161">
        <f t="shared" si="116"/>
        <v>0</v>
      </c>
      <c r="AH309" s="161">
        <f t="shared" si="116"/>
        <v>0</v>
      </c>
      <c r="AI309" s="161">
        <f t="shared" si="116"/>
        <v>9654.2999999999993</v>
      </c>
      <c r="AJ309" s="161">
        <f t="shared" si="116"/>
        <v>0</v>
      </c>
      <c r="AK309" s="161">
        <f t="shared" si="116"/>
        <v>0</v>
      </c>
      <c r="AL309" s="161">
        <f t="shared" si="116"/>
        <v>9654.2999999999993</v>
      </c>
      <c r="AM309" s="161">
        <f t="shared" si="116"/>
        <v>8756</v>
      </c>
      <c r="AN309" s="252">
        <f t="shared" si="103"/>
        <v>90.695337828739525</v>
      </c>
      <c r="AP309" s="99"/>
      <c r="AQ309" s="99"/>
      <c r="AR309" s="99"/>
    </row>
    <row r="310" spans="1:44" ht="57.75" customHeight="1">
      <c r="A310" s="1" t="s">
        <v>301</v>
      </c>
      <c r="B310" s="25">
        <v>913</v>
      </c>
      <c r="C310" s="4" t="s">
        <v>82</v>
      </c>
      <c r="D310" s="8" t="s">
        <v>164</v>
      </c>
      <c r="E310" s="8" t="s">
        <v>7</v>
      </c>
      <c r="F310" s="138">
        <v>5064.8</v>
      </c>
      <c r="G310" s="138"/>
      <c r="H310" s="6">
        <f t="shared" ref="H310:H315" si="117">F310+G310</f>
        <v>5064.8</v>
      </c>
      <c r="I310" s="6"/>
      <c r="J310" s="6"/>
      <c r="K310" s="252">
        <f t="shared" si="97"/>
        <v>5064.8</v>
      </c>
      <c r="L310" s="6"/>
      <c r="M310" s="6"/>
      <c r="N310" s="6">
        <f t="shared" si="92"/>
        <v>5064.8</v>
      </c>
      <c r="O310" s="6"/>
      <c r="P310" s="6">
        <f>148.9</f>
        <v>148.9</v>
      </c>
      <c r="Q310" s="6">
        <f t="shared" si="95"/>
        <v>5213.7</v>
      </c>
      <c r="R310" s="6"/>
      <c r="S310" s="6"/>
      <c r="T310" s="252">
        <f t="shared" si="104"/>
        <v>5213.7</v>
      </c>
      <c r="U310" s="6"/>
      <c r="V310" s="6"/>
      <c r="W310" s="6">
        <f t="shared" si="115"/>
        <v>5213.7</v>
      </c>
      <c r="X310" s="6"/>
      <c r="Y310" s="6"/>
      <c r="Z310" s="6">
        <f t="shared" si="114"/>
        <v>5213.7</v>
      </c>
      <c r="AA310" s="6"/>
      <c r="AB310" s="6"/>
      <c r="AC310" s="6">
        <f t="shared" si="112"/>
        <v>5213.7</v>
      </c>
      <c r="AD310" s="6"/>
      <c r="AE310" s="6">
        <v>1.8</v>
      </c>
      <c r="AF310" s="6">
        <f t="shared" si="113"/>
        <v>5215.5</v>
      </c>
      <c r="AG310" s="6"/>
      <c r="AH310" s="6"/>
      <c r="AI310" s="6">
        <f t="shared" si="109"/>
        <v>5215.5</v>
      </c>
      <c r="AJ310" s="6"/>
      <c r="AK310" s="6"/>
      <c r="AL310" s="6">
        <f t="shared" si="110"/>
        <v>5215.5</v>
      </c>
      <c r="AM310" s="138">
        <v>5215.5</v>
      </c>
      <c r="AN310" s="252">
        <f t="shared" si="103"/>
        <v>100</v>
      </c>
    </row>
    <row r="311" spans="1:44" ht="38.25" customHeight="1">
      <c r="A311" s="1" t="s">
        <v>302</v>
      </c>
      <c r="B311" s="25">
        <v>913</v>
      </c>
      <c r="C311" s="4" t="s">
        <v>82</v>
      </c>
      <c r="D311" s="8" t="s">
        <v>164</v>
      </c>
      <c r="E311" s="8" t="s">
        <v>9</v>
      </c>
      <c r="F311" s="138">
        <v>5486.6</v>
      </c>
      <c r="G311" s="138"/>
      <c r="H311" s="6">
        <f t="shared" si="117"/>
        <v>5486.6</v>
      </c>
      <c r="I311" s="6"/>
      <c r="J311" s="6"/>
      <c r="K311" s="252">
        <f t="shared" si="97"/>
        <v>5486.6</v>
      </c>
      <c r="L311" s="6"/>
      <c r="M311" s="6"/>
      <c r="N311" s="6">
        <f t="shared" si="92"/>
        <v>5486.6</v>
      </c>
      <c r="O311" s="6"/>
      <c r="P311" s="6"/>
      <c r="Q311" s="6">
        <f t="shared" si="95"/>
        <v>5486.6</v>
      </c>
      <c r="R311" s="6"/>
      <c r="S311" s="6"/>
      <c r="T311" s="252">
        <f t="shared" si="104"/>
        <v>5486.6</v>
      </c>
      <c r="U311" s="6"/>
      <c r="V311" s="6"/>
      <c r="W311" s="6">
        <f t="shared" si="115"/>
        <v>5486.6</v>
      </c>
      <c r="X311" s="6"/>
      <c r="Y311" s="6"/>
      <c r="Z311" s="6">
        <f t="shared" si="114"/>
        <v>5486.6</v>
      </c>
      <c r="AA311" s="6"/>
      <c r="AB311" s="34"/>
      <c r="AC311" s="6">
        <f t="shared" si="112"/>
        <v>5486.6</v>
      </c>
      <c r="AD311" s="6"/>
      <c r="AE311" s="6">
        <f>-1046-1.8</f>
        <v>-1047.8</v>
      </c>
      <c r="AF311" s="6">
        <f t="shared" si="113"/>
        <v>4438.8</v>
      </c>
      <c r="AG311" s="6"/>
      <c r="AH311" s="6"/>
      <c r="AI311" s="6">
        <f t="shared" si="109"/>
        <v>4438.8</v>
      </c>
      <c r="AJ311" s="6"/>
      <c r="AK311" s="6"/>
      <c r="AL311" s="6">
        <f t="shared" si="110"/>
        <v>4438.8</v>
      </c>
      <c r="AM311" s="138">
        <v>3540.5</v>
      </c>
      <c r="AN311" s="252">
        <f t="shared" si="103"/>
        <v>79.762548436514365</v>
      </c>
    </row>
    <row r="312" spans="1:44" ht="25.5" customHeight="1">
      <c r="A312" s="1" t="s">
        <v>17</v>
      </c>
      <c r="B312" s="25">
        <v>913</v>
      </c>
      <c r="C312" s="4" t="s">
        <v>82</v>
      </c>
      <c r="D312" s="8" t="s">
        <v>164</v>
      </c>
      <c r="E312" s="8" t="s">
        <v>18</v>
      </c>
      <c r="F312" s="138"/>
      <c r="G312" s="138"/>
      <c r="H312" s="6">
        <f t="shared" si="117"/>
        <v>0</v>
      </c>
      <c r="I312" s="6"/>
      <c r="J312" s="6"/>
      <c r="K312" s="252">
        <f t="shared" ref="K312:K384" si="118">H312+I312+J312</f>
        <v>0</v>
      </c>
      <c r="L312" s="6"/>
      <c r="M312" s="6"/>
      <c r="N312" s="6">
        <f t="shared" si="92"/>
        <v>0</v>
      </c>
      <c r="O312" s="6"/>
      <c r="P312" s="6"/>
      <c r="Q312" s="6">
        <f t="shared" si="95"/>
        <v>0</v>
      </c>
      <c r="R312" s="6"/>
      <c r="S312" s="6"/>
      <c r="T312" s="252">
        <f t="shared" si="104"/>
        <v>0</v>
      </c>
      <c r="U312" s="6"/>
      <c r="V312" s="6"/>
      <c r="W312" s="6">
        <f t="shared" si="115"/>
        <v>0</v>
      </c>
      <c r="X312" s="6"/>
      <c r="Y312" s="6"/>
      <c r="Z312" s="6">
        <f t="shared" si="114"/>
        <v>0</v>
      </c>
      <c r="AA312" s="6"/>
      <c r="AB312" s="42"/>
      <c r="AC312" s="6">
        <f t="shared" si="112"/>
        <v>0</v>
      </c>
      <c r="AD312" s="6"/>
      <c r="AE312" s="6"/>
      <c r="AF312" s="6">
        <f t="shared" si="113"/>
        <v>0</v>
      </c>
      <c r="AG312" s="6"/>
      <c r="AH312" s="6"/>
      <c r="AI312" s="6">
        <f t="shared" si="109"/>
        <v>0</v>
      </c>
      <c r="AJ312" s="6"/>
      <c r="AK312" s="6"/>
      <c r="AL312" s="6">
        <f t="shared" si="110"/>
        <v>0</v>
      </c>
      <c r="AM312" s="6"/>
      <c r="AN312" s="252"/>
    </row>
    <row r="313" spans="1:44" ht="38.25" customHeight="1">
      <c r="A313" s="100" t="s">
        <v>234</v>
      </c>
      <c r="B313" s="25" t="s">
        <v>79</v>
      </c>
      <c r="C313" s="4" t="s">
        <v>82</v>
      </c>
      <c r="D313" s="8" t="s">
        <v>204</v>
      </c>
      <c r="E313" s="8"/>
      <c r="F313" s="161">
        <f>F314+F315</f>
        <v>0</v>
      </c>
      <c r="G313" s="161">
        <f>G314+G315</f>
        <v>0</v>
      </c>
      <c r="H313" s="6">
        <f t="shared" si="117"/>
        <v>0</v>
      </c>
      <c r="I313" s="6">
        <f t="shared" ref="I313:AK313" si="119">I314</f>
        <v>0</v>
      </c>
      <c r="J313" s="6"/>
      <c r="K313" s="252">
        <f t="shared" si="118"/>
        <v>0</v>
      </c>
      <c r="L313" s="6">
        <f t="shared" si="119"/>
        <v>0</v>
      </c>
      <c r="M313" s="6">
        <f t="shared" si="119"/>
        <v>0</v>
      </c>
      <c r="N313" s="6">
        <f t="shared" si="92"/>
        <v>0</v>
      </c>
      <c r="O313" s="6">
        <f t="shared" si="119"/>
        <v>0</v>
      </c>
      <c r="P313" s="6">
        <f t="shared" si="119"/>
        <v>0</v>
      </c>
      <c r="Q313" s="6">
        <f t="shared" si="95"/>
        <v>0</v>
      </c>
      <c r="R313" s="6">
        <f t="shared" si="119"/>
        <v>0</v>
      </c>
      <c r="S313" s="6">
        <f t="shared" si="119"/>
        <v>0</v>
      </c>
      <c r="T313" s="252">
        <f t="shared" si="104"/>
        <v>0</v>
      </c>
      <c r="U313" s="6">
        <f t="shared" si="119"/>
        <v>0</v>
      </c>
      <c r="V313" s="6">
        <f t="shared" si="119"/>
        <v>0</v>
      </c>
      <c r="W313" s="6">
        <f t="shared" si="115"/>
        <v>0</v>
      </c>
      <c r="X313" s="6">
        <f t="shared" si="119"/>
        <v>0</v>
      </c>
      <c r="Y313" s="6">
        <f t="shared" si="119"/>
        <v>0</v>
      </c>
      <c r="Z313" s="6">
        <f t="shared" si="114"/>
        <v>0</v>
      </c>
      <c r="AA313" s="6">
        <f t="shared" si="119"/>
        <v>10.8</v>
      </c>
      <c r="AB313" s="6">
        <f t="shared" si="119"/>
        <v>0</v>
      </c>
      <c r="AC313" s="6">
        <f t="shared" si="112"/>
        <v>10.8</v>
      </c>
      <c r="AD313" s="6">
        <f t="shared" si="119"/>
        <v>0</v>
      </c>
      <c r="AE313" s="6">
        <f t="shared" si="119"/>
        <v>0</v>
      </c>
      <c r="AF313" s="6">
        <f t="shared" si="113"/>
        <v>10.8</v>
      </c>
      <c r="AG313" s="6">
        <f t="shared" si="119"/>
        <v>0</v>
      </c>
      <c r="AH313" s="6">
        <f t="shared" si="119"/>
        <v>0</v>
      </c>
      <c r="AI313" s="6">
        <f t="shared" si="109"/>
        <v>10.8</v>
      </c>
      <c r="AJ313" s="6">
        <f t="shared" si="119"/>
        <v>0</v>
      </c>
      <c r="AK313" s="6">
        <f t="shared" si="119"/>
        <v>0</v>
      </c>
      <c r="AL313" s="6">
        <f t="shared" si="110"/>
        <v>10.8</v>
      </c>
      <c r="AM313" s="156">
        <f>AM314+AM315</f>
        <v>10.8</v>
      </c>
      <c r="AN313" s="252">
        <f t="shared" si="103"/>
        <v>100</v>
      </c>
    </row>
    <row r="314" spans="1:44" ht="39" customHeight="1">
      <c r="A314" s="7" t="s">
        <v>124</v>
      </c>
      <c r="B314" s="25" t="s">
        <v>79</v>
      </c>
      <c r="C314" s="4" t="s">
        <v>82</v>
      </c>
      <c r="D314" s="8" t="s">
        <v>318</v>
      </c>
      <c r="E314" s="8" t="s">
        <v>7</v>
      </c>
      <c r="F314" s="138"/>
      <c r="G314" s="138"/>
      <c r="H314" s="6">
        <f t="shared" si="117"/>
        <v>0</v>
      </c>
      <c r="I314" s="6"/>
      <c r="J314" s="6"/>
      <c r="K314" s="252">
        <f t="shared" si="118"/>
        <v>0</v>
      </c>
      <c r="L314" s="6"/>
      <c r="M314" s="6"/>
      <c r="N314" s="6">
        <f t="shared" ref="N314:N383" si="120">K314+L314+M314</f>
        <v>0</v>
      </c>
      <c r="O314" s="6"/>
      <c r="P314" s="6"/>
      <c r="Q314" s="6">
        <f t="shared" si="95"/>
        <v>0</v>
      </c>
      <c r="R314" s="6"/>
      <c r="S314" s="6"/>
      <c r="T314" s="252">
        <f t="shared" si="104"/>
        <v>0</v>
      </c>
      <c r="U314" s="6"/>
      <c r="V314" s="6"/>
      <c r="W314" s="6">
        <f t="shared" si="115"/>
        <v>0</v>
      </c>
      <c r="X314" s="6"/>
      <c r="Y314" s="6"/>
      <c r="Z314" s="6">
        <f t="shared" si="114"/>
        <v>0</v>
      </c>
      <c r="AA314" s="6">
        <v>10.8</v>
      </c>
      <c r="AB314" s="6"/>
      <c r="AC314" s="6">
        <f t="shared" si="112"/>
        <v>10.8</v>
      </c>
      <c r="AD314" s="6"/>
      <c r="AE314" s="6"/>
      <c r="AF314" s="6">
        <f t="shared" si="113"/>
        <v>10.8</v>
      </c>
      <c r="AG314" s="6"/>
      <c r="AH314" s="6"/>
      <c r="AI314" s="6">
        <f t="shared" si="109"/>
        <v>10.8</v>
      </c>
      <c r="AJ314" s="6"/>
      <c r="AK314" s="6"/>
      <c r="AL314" s="6">
        <f t="shared" si="110"/>
        <v>10.8</v>
      </c>
      <c r="AM314" s="6">
        <v>10.8</v>
      </c>
      <c r="AN314" s="252">
        <f t="shared" si="103"/>
        <v>100</v>
      </c>
    </row>
    <row r="315" spans="1:44" ht="21" hidden="1" customHeight="1">
      <c r="A315" s="1" t="s">
        <v>8</v>
      </c>
      <c r="B315" s="25" t="s">
        <v>79</v>
      </c>
      <c r="C315" s="4" t="s">
        <v>82</v>
      </c>
      <c r="D315" s="8" t="s">
        <v>318</v>
      </c>
      <c r="E315" s="8" t="s">
        <v>9</v>
      </c>
      <c r="F315" s="138"/>
      <c r="G315" s="138"/>
      <c r="H315" s="6">
        <f t="shared" si="117"/>
        <v>0</v>
      </c>
      <c r="I315" s="6"/>
      <c r="J315" s="6"/>
      <c r="K315" s="252">
        <f t="shared" si="118"/>
        <v>0</v>
      </c>
      <c r="L315" s="6"/>
      <c r="M315" s="6"/>
      <c r="N315" s="6">
        <f t="shared" si="120"/>
        <v>0</v>
      </c>
      <c r="O315" s="6"/>
      <c r="P315" s="6"/>
      <c r="Q315" s="6">
        <f t="shared" si="95"/>
        <v>0</v>
      </c>
      <c r="R315" s="6"/>
      <c r="S315" s="6"/>
      <c r="T315" s="252">
        <f t="shared" si="104"/>
        <v>0</v>
      </c>
      <c r="U315" s="6"/>
      <c r="V315" s="6"/>
      <c r="W315" s="6">
        <f t="shared" si="115"/>
        <v>0</v>
      </c>
      <c r="X315" s="6"/>
      <c r="Y315" s="6"/>
      <c r="Z315" s="6">
        <f t="shared" si="114"/>
        <v>0</v>
      </c>
      <c r="AA315" s="6"/>
      <c r="AB315" s="6"/>
      <c r="AC315" s="6">
        <f t="shared" si="112"/>
        <v>0</v>
      </c>
      <c r="AD315" s="6"/>
      <c r="AE315" s="6"/>
      <c r="AF315" s="6">
        <f t="shared" si="113"/>
        <v>0</v>
      </c>
      <c r="AG315" s="6"/>
      <c r="AH315" s="6"/>
      <c r="AI315" s="6">
        <f t="shared" si="109"/>
        <v>0</v>
      </c>
      <c r="AJ315" s="6"/>
      <c r="AK315" s="6"/>
      <c r="AL315" s="6">
        <f t="shared" si="110"/>
        <v>0</v>
      </c>
      <c r="AM315" s="6"/>
      <c r="AN315" s="252"/>
    </row>
    <row r="316" spans="1:44" ht="34.5" hidden="1" customHeight="1">
      <c r="A316" s="231" t="s">
        <v>415</v>
      </c>
      <c r="B316" s="261">
        <v>913</v>
      </c>
      <c r="C316" s="235" t="s">
        <v>82</v>
      </c>
      <c r="D316" s="235" t="s">
        <v>159</v>
      </c>
      <c r="E316" s="235"/>
      <c r="F316" s="237"/>
      <c r="G316" s="237"/>
      <c r="H316" s="236"/>
      <c r="I316" s="236"/>
      <c r="J316" s="236"/>
      <c r="K316" s="252">
        <f t="shared" si="118"/>
        <v>0</v>
      </c>
      <c r="L316" s="236"/>
      <c r="M316" s="236"/>
      <c r="N316" s="236"/>
      <c r="O316" s="236"/>
      <c r="P316" s="236"/>
      <c r="Q316" s="236"/>
      <c r="R316" s="236"/>
      <c r="S316" s="236"/>
      <c r="T316" s="252">
        <f t="shared" si="104"/>
        <v>0</v>
      </c>
      <c r="U316" s="236"/>
      <c r="V316" s="236"/>
      <c r="W316" s="6">
        <f t="shared" si="115"/>
        <v>0</v>
      </c>
      <c r="X316" s="236"/>
      <c r="Y316" s="236"/>
      <c r="Z316" s="6">
        <f t="shared" si="114"/>
        <v>0</v>
      </c>
      <c r="AA316" s="236"/>
      <c r="AB316" s="236"/>
      <c r="AC316" s="236"/>
      <c r="AD316" s="236"/>
      <c r="AE316" s="236"/>
      <c r="AF316" s="6">
        <f t="shared" si="113"/>
        <v>0</v>
      </c>
      <c r="AG316" s="236"/>
      <c r="AH316" s="236"/>
      <c r="AI316" s="236"/>
      <c r="AJ316" s="236"/>
      <c r="AK316" s="236"/>
      <c r="AL316" s="236"/>
      <c r="AM316" s="236"/>
      <c r="AN316" s="252" t="e">
        <f t="shared" si="103"/>
        <v>#DIV/0!</v>
      </c>
    </row>
    <row r="317" spans="1:44" ht="21" hidden="1" customHeight="1">
      <c r="A317" s="5" t="s">
        <v>14</v>
      </c>
      <c r="B317" s="3" t="s">
        <v>79</v>
      </c>
      <c r="C317" s="4" t="s">
        <v>82</v>
      </c>
      <c r="D317" s="8" t="s">
        <v>159</v>
      </c>
      <c r="E317" s="8" t="s">
        <v>9</v>
      </c>
      <c r="F317" s="138"/>
      <c r="G317" s="138"/>
      <c r="H317" s="6"/>
      <c r="I317" s="6"/>
      <c r="J317" s="6"/>
      <c r="K317" s="252">
        <f t="shared" si="118"/>
        <v>0</v>
      </c>
      <c r="L317" s="6"/>
      <c r="M317" s="6"/>
      <c r="N317" s="6"/>
      <c r="O317" s="6"/>
      <c r="P317" s="6"/>
      <c r="Q317" s="6"/>
      <c r="R317" s="6"/>
      <c r="S317" s="6"/>
      <c r="T317" s="252">
        <f t="shared" si="104"/>
        <v>0</v>
      </c>
      <c r="U317" s="6"/>
      <c r="V317" s="6"/>
      <c r="W317" s="6">
        <f t="shared" si="115"/>
        <v>0</v>
      </c>
      <c r="X317" s="6"/>
      <c r="Y317" s="6"/>
      <c r="Z317" s="6">
        <f t="shared" si="114"/>
        <v>0</v>
      </c>
      <c r="AA317" s="6"/>
      <c r="AB317" s="6"/>
      <c r="AC317" s="6">
        <f t="shared" si="112"/>
        <v>0</v>
      </c>
      <c r="AD317" s="6"/>
      <c r="AE317" s="6"/>
      <c r="AF317" s="6">
        <f t="shared" si="113"/>
        <v>0</v>
      </c>
      <c r="AG317" s="6"/>
      <c r="AH317" s="6"/>
      <c r="AI317" s="6"/>
      <c r="AJ317" s="6"/>
      <c r="AK317" s="6"/>
      <c r="AL317" s="6"/>
      <c r="AM317" s="6"/>
      <c r="AN317" s="252" t="e">
        <f t="shared" si="103"/>
        <v>#DIV/0!</v>
      </c>
    </row>
    <row r="318" spans="1:44" ht="58.5" customHeight="1">
      <c r="A318" s="229" t="s">
        <v>329</v>
      </c>
      <c r="B318" s="261" t="s">
        <v>79</v>
      </c>
      <c r="C318" s="235" t="s">
        <v>82</v>
      </c>
      <c r="D318" s="235" t="s">
        <v>161</v>
      </c>
      <c r="E318" s="8"/>
      <c r="F318" s="138"/>
      <c r="G318" s="138"/>
      <c r="H318" s="6"/>
      <c r="I318" s="6">
        <f>I319</f>
        <v>0</v>
      </c>
      <c r="J318" s="6"/>
      <c r="K318" s="252">
        <f t="shared" si="118"/>
        <v>0</v>
      </c>
      <c r="L318" s="6"/>
      <c r="M318" s="6"/>
      <c r="N318" s="6"/>
      <c r="O318" s="6"/>
      <c r="P318" s="6"/>
      <c r="Q318" s="6"/>
      <c r="R318" s="6">
        <f>R319</f>
        <v>420.2</v>
      </c>
      <c r="S318" s="6"/>
      <c r="T318" s="252">
        <f t="shared" si="104"/>
        <v>420.2</v>
      </c>
      <c r="U318" s="6"/>
      <c r="V318" s="6"/>
      <c r="W318" s="6">
        <f t="shared" si="115"/>
        <v>420.2</v>
      </c>
      <c r="X318" s="6"/>
      <c r="Y318" s="6">
        <f>Y321</f>
        <v>140.1</v>
      </c>
      <c r="Z318" s="6">
        <f t="shared" si="114"/>
        <v>560.29999999999995</v>
      </c>
      <c r="AA318" s="6"/>
      <c r="AB318" s="6"/>
      <c r="AC318" s="6">
        <f t="shared" si="112"/>
        <v>560.29999999999995</v>
      </c>
      <c r="AD318" s="6"/>
      <c r="AE318" s="6"/>
      <c r="AF318" s="6">
        <f t="shared" si="113"/>
        <v>560.29999999999995</v>
      </c>
      <c r="AG318" s="6"/>
      <c r="AH318" s="6"/>
      <c r="AI318" s="6"/>
      <c r="AJ318" s="6"/>
      <c r="AK318" s="6"/>
      <c r="AL318" s="6"/>
      <c r="AM318" s="6">
        <f>AM319+AM321</f>
        <v>560.29999999999995</v>
      </c>
      <c r="AN318" s="252">
        <f t="shared" si="103"/>
        <v>100</v>
      </c>
    </row>
    <row r="319" spans="1:44" ht="51" customHeight="1">
      <c r="A319" s="132" t="s">
        <v>323</v>
      </c>
      <c r="B319" s="25" t="s">
        <v>79</v>
      </c>
      <c r="C319" s="8" t="s">
        <v>82</v>
      </c>
      <c r="D319" s="4" t="s">
        <v>324</v>
      </c>
      <c r="E319" s="13"/>
      <c r="F319" s="138"/>
      <c r="G319" s="138"/>
      <c r="H319" s="6"/>
      <c r="I319" s="6">
        <f>I320</f>
        <v>0</v>
      </c>
      <c r="J319" s="6"/>
      <c r="K319" s="252">
        <f t="shared" si="118"/>
        <v>0</v>
      </c>
      <c r="L319" s="6"/>
      <c r="M319" s="6"/>
      <c r="N319" s="6"/>
      <c r="O319" s="6"/>
      <c r="P319" s="6"/>
      <c r="Q319" s="6"/>
      <c r="R319" s="6">
        <f>R320</f>
        <v>420.2</v>
      </c>
      <c r="S319" s="6"/>
      <c r="T319" s="252">
        <f t="shared" si="104"/>
        <v>420.2</v>
      </c>
      <c r="U319" s="6"/>
      <c r="V319" s="6"/>
      <c r="W319" s="6">
        <f t="shared" si="115"/>
        <v>420.2</v>
      </c>
      <c r="X319" s="6"/>
      <c r="Y319" s="6"/>
      <c r="Z319" s="6">
        <f t="shared" si="114"/>
        <v>420.2</v>
      </c>
      <c r="AA319" s="6"/>
      <c r="AB319" s="6"/>
      <c r="AC319" s="6">
        <f t="shared" si="112"/>
        <v>420.2</v>
      </c>
      <c r="AD319" s="6"/>
      <c r="AE319" s="6"/>
      <c r="AF319" s="6">
        <f t="shared" si="113"/>
        <v>420.2</v>
      </c>
      <c r="AG319" s="6"/>
      <c r="AH319" s="6"/>
      <c r="AI319" s="6"/>
      <c r="AJ319" s="6"/>
      <c r="AK319" s="6"/>
      <c r="AL319" s="6"/>
      <c r="AM319" s="6">
        <f>AM320</f>
        <v>420.2</v>
      </c>
      <c r="AN319" s="252">
        <f t="shared" si="103"/>
        <v>100</v>
      </c>
    </row>
    <row r="320" spans="1:44" ht="31.5" customHeight="1">
      <c r="A320" s="7" t="s">
        <v>326</v>
      </c>
      <c r="B320" s="25" t="s">
        <v>79</v>
      </c>
      <c r="C320" s="8" t="s">
        <v>82</v>
      </c>
      <c r="D320" s="4" t="s">
        <v>324</v>
      </c>
      <c r="E320" s="8" t="s">
        <v>9</v>
      </c>
      <c r="F320" s="138"/>
      <c r="G320" s="138"/>
      <c r="H320" s="6"/>
      <c r="I320" s="6"/>
      <c r="J320" s="6"/>
      <c r="K320" s="252">
        <f t="shared" si="118"/>
        <v>0</v>
      </c>
      <c r="L320" s="6"/>
      <c r="M320" s="6"/>
      <c r="N320" s="6"/>
      <c r="O320" s="6"/>
      <c r="P320" s="6"/>
      <c r="Q320" s="6"/>
      <c r="R320" s="6">
        <v>420.2</v>
      </c>
      <c r="S320" s="6"/>
      <c r="T320" s="252">
        <f t="shared" si="104"/>
        <v>420.2</v>
      </c>
      <c r="U320" s="6"/>
      <c r="V320" s="6"/>
      <c r="W320" s="6">
        <f t="shared" si="115"/>
        <v>420.2</v>
      </c>
      <c r="X320" s="6"/>
      <c r="Y320" s="6"/>
      <c r="Z320" s="6">
        <f t="shared" si="114"/>
        <v>420.2</v>
      </c>
      <c r="AA320" s="6"/>
      <c r="AB320" s="6"/>
      <c r="AC320" s="6">
        <f t="shared" si="112"/>
        <v>420.2</v>
      </c>
      <c r="AD320" s="6"/>
      <c r="AE320" s="6"/>
      <c r="AF320" s="6">
        <f t="shared" si="113"/>
        <v>420.2</v>
      </c>
      <c r="AG320" s="6"/>
      <c r="AH320" s="6"/>
      <c r="AI320" s="6"/>
      <c r="AJ320" s="6"/>
      <c r="AK320" s="6"/>
      <c r="AL320" s="6"/>
      <c r="AM320" s="6">
        <v>420.2</v>
      </c>
      <c r="AN320" s="252">
        <f t="shared" si="103"/>
        <v>100</v>
      </c>
    </row>
    <row r="321" spans="1:46" ht="31.5" customHeight="1">
      <c r="A321" s="7" t="s">
        <v>547</v>
      </c>
      <c r="B321" s="25" t="s">
        <v>79</v>
      </c>
      <c r="C321" s="8" t="s">
        <v>82</v>
      </c>
      <c r="D321" s="4" t="s">
        <v>161</v>
      </c>
      <c r="E321" s="8" t="s">
        <v>9</v>
      </c>
      <c r="F321" s="138"/>
      <c r="G321" s="138"/>
      <c r="H321" s="6"/>
      <c r="I321" s="6"/>
      <c r="J321" s="6"/>
      <c r="K321" s="252"/>
      <c r="L321" s="6"/>
      <c r="M321" s="6"/>
      <c r="N321" s="6"/>
      <c r="O321" s="6"/>
      <c r="P321" s="6"/>
      <c r="Q321" s="6"/>
      <c r="R321" s="6"/>
      <c r="S321" s="6"/>
      <c r="T321" s="252"/>
      <c r="U321" s="6"/>
      <c r="V321" s="6"/>
      <c r="W321" s="6">
        <f t="shared" si="115"/>
        <v>0</v>
      </c>
      <c r="X321" s="6"/>
      <c r="Y321" s="6">
        <v>140.1</v>
      </c>
      <c r="Z321" s="6">
        <f t="shared" si="114"/>
        <v>140.1</v>
      </c>
      <c r="AA321" s="6"/>
      <c r="AB321" s="6"/>
      <c r="AC321" s="6">
        <f t="shared" si="112"/>
        <v>140.1</v>
      </c>
      <c r="AD321" s="6"/>
      <c r="AE321" s="6"/>
      <c r="AF321" s="6">
        <f t="shared" si="113"/>
        <v>140.1</v>
      </c>
      <c r="AG321" s="6"/>
      <c r="AH321" s="6"/>
      <c r="AI321" s="6"/>
      <c r="AJ321" s="6"/>
      <c r="AK321" s="6"/>
      <c r="AL321" s="6"/>
      <c r="AM321" s="6">
        <v>140.1</v>
      </c>
      <c r="AN321" s="252">
        <f t="shared" si="103"/>
        <v>100</v>
      </c>
    </row>
    <row r="322" spans="1:46" ht="21" customHeight="1">
      <c r="A322" s="1"/>
      <c r="B322" s="25"/>
      <c r="C322" s="4"/>
      <c r="D322" s="8"/>
      <c r="E322" s="8"/>
      <c r="F322" s="138"/>
      <c r="G322" s="138"/>
      <c r="H322" s="6"/>
      <c r="I322" s="6"/>
      <c r="J322" s="6"/>
      <c r="K322" s="252">
        <f t="shared" si="118"/>
        <v>0</v>
      </c>
      <c r="L322" s="6"/>
      <c r="M322" s="6"/>
      <c r="N322" s="6"/>
      <c r="O322" s="6"/>
      <c r="P322" s="6"/>
      <c r="Q322" s="6"/>
      <c r="R322" s="6"/>
      <c r="S322" s="6"/>
      <c r="T322" s="252">
        <f t="shared" si="104"/>
        <v>0</v>
      </c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>
        <f t="shared" si="113"/>
        <v>0</v>
      </c>
      <c r="AG322" s="6"/>
      <c r="AH322" s="6"/>
      <c r="AI322" s="6"/>
      <c r="AJ322" s="6"/>
      <c r="AK322" s="6"/>
      <c r="AL322" s="6"/>
      <c r="AM322" s="6"/>
      <c r="AN322" s="252"/>
    </row>
    <row r="323" spans="1:46" s="55" customFormat="1" ht="39" customHeight="1">
      <c r="A323" s="139" t="s">
        <v>83</v>
      </c>
      <c r="B323" s="84">
        <v>913</v>
      </c>
      <c r="C323" s="62" t="s">
        <v>84</v>
      </c>
      <c r="D323" s="62"/>
      <c r="E323" s="62"/>
      <c r="F323" s="162">
        <f>F324</f>
        <v>41175.400000000009</v>
      </c>
      <c r="G323" s="162">
        <f>G324</f>
        <v>202828.9</v>
      </c>
      <c r="H323" s="6">
        <f t="shared" ref="H323:H366" si="121">F323+G323</f>
        <v>244004.3</v>
      </c>
      <c r="I323" s="26">
        <f t="shared" ref="I323:AM323" si="122">I324</f>
        <v>2040.2</v>
      </c>
      <c r="J323" s="26">
        <f t="shared" si="122"/>
        <v>836.5</v>
      </c>
      <c r="K323" s="252">
        <f t="shared" si="118"/>
        <v>246881</v>
      </c>
      <c r="L323" s="26">
        <f t="shared" si="122"/>
        <v>0</v>
      </c>
      <c r="M323" s="26">
        <f t="shared" si="122"/>
        <v>1476.1</v>
      </c>
      <c r="N323" s="26">
        <f t="shared" si="120"/>
        <v>248357.1</v>
      </c>
      <c r="O323" s="26">
        <f t="shared" si="122"/>
        <v>0</v>
      </c>
      <c r="P323" s="26">
        <f t="shared" si="122"/>
        <v>1282.8999999999999</v>
      </c>
      <c r="Q323" s="28">
        <f t="shared" ref="Q323" si="123">N323+O323+P323</f>
        <v>249640</v>
      </c>
      <c r="R323" s="26">
        <f t="shared" si="122"/>
        <v>1329.8</v>
      </c>
      <c r="S323" s="26">
        <f t="shared" si="122"/>
        <v>4055.4000000000005</v>
      </c>
      <c r="T323" s="252">
        <f t="shared" si="104"/>
        <v>255025.19999999998</v>
      </c>
      <c r="U323" s="26">
        <f t="shared" si="122"/>
        <v>1667.2</v>
      </c>
      <c r="V323" s="26">
        <f t="shared" si="122"/>
        <v>1826.6</v>
      </c>
      <c r="W323" s="26">
        <f t="shared" si="115"/>
        <v>258519</v>
      </c>
      <c r="X323" s="26">
        <f>X324+Y357</f>
        <v>-43.9</v>
      </c>
      <c r="Y323" s="26">
        <f>Y324+Y353</f>
        <v>1726.7999999999997</v>
      </c>
      <c r="Z323" s="26">
        <f t="shared" si="114"/>
        <v>260201.9</v>
      </c>
      <c r="AA323" s="26">
        <f t="shared" si="122"/>
        <v>-10.800000000000011</v>
      </c>
      <c r="AB323" s="26">
        <f t="shared" si="122"/>
        <v>-34.200000000000003</v>
      </c>
      <c r="AC323" s="26">
        <v>260159.1</v>
      </c>
      <c r="AD323" s="26">
        <f t="shared" si="122"/>
        <v>2543.8999999999996</v>
      </c>
      <c r="AE323" s="26">
        <f t="shared" si="122"/>
        <v>-3992.1</v>
      </c>
      <c r="AF323" s="154">
        <f t="shared" si="122"/>
        <v>258710.90000000002</v>
      </c>
      <c r="AG323" s="26">
        <f t="shared" si="122"/>
        <v>0</v>
      </c>
      <c r="AH323" s="26">
        <f t="shared" si="122"/>
        <v>0</v>
      </c>
      <c r="AI323" s="26">
        <f t="shared" si="109"/>
        <v>258710.90000000002</v>
      </c>
      <c r="AJ323" s="26">
        <f t="shared" si="122"/>
        <v>0</v>
      </c>
      <c r="AK323" s="26">
        <f t="shared" si="122"/>
        <v>0</v>
      </c>
      <c r="AL323" s="26">
        <f t="shared" si="110"/>
        <v>258710.90000000002</v>
      </c>
      <c r="AM323" s="154">
        <f t="shared" si="122"/>
        <v>257088.7</v>
      </c>
      <c r="AN323" s="252">
        <f t="shared" si="103"/>
        <v>99.372968050437763</v>
      </c>
      <c r="AO323" s="63">
        <v>261965.9</v>
      </c>
      <c r="AP323" s="64">
        <f>AO323-AI323</f>
        <v>3254.9999999999709</v>
      </c>
      <c r="AQ323" s="64">
        <v>229709.9</v>
      </c>
    </row>
    <row r="324" spans="1:46" s="55" customFormat="1" ht="33.75" customHeight="1">
      <c r="A324" s="69" t="s">
        <v>85</v>
      </c>
      <c r="B324" s="87">
        <v>913</v>
      </c>
      <c r="C324" s="58" t="s">
        <v>84</v>
      </c>
      <c r="D324" s="58"/>
      <c r="E324" s="58"/>
      <c r="F324" s="163">
        <f>F325+F353+F381</f>
        <v>41175.400000000009</v>
      </c>
      <c r="G324" s="163">
        <f>G325+G353+G381</f>
        <v>202828.9</v>
      </c>
      <c r="H324" s="144">
        <f t="shared" si="121"/>
        <v>244004.3</v>
      </c>
      <c r="I324" s="28">
        <f>I325+I354+I381</f>
        <v>2040.2</v>
      </c>
      <c r="J324" s="28">
        <f>J325+J354+J381</f>
        <v>836.5</v>
      </c>
      <c r="K324" s="252">
        <f t="shared" si="118"/>
        <v>246881</v>
      </c>
      <c r="L324" s="28">
        <f>L325+L354+L381</f>
        <v>0</v>
      </c>
      <c r="M324" s="28">
        <f>M325+M354+M381+M353</f>
        <v>1476.1</v>
      </c>
      <c r="N324" s="28">
        <f>N325+N354+N381</f>
        <v>218154.50000000003</v>
      </c>
      <c r="O324" s="28">
        <f>O325+O354+O381</f>
        <v>0</v>
      </c>
      <c r="P324" s="28">
        <f>P325+P354+P381</f>
        <v>1282.8999999999999</v>
      </c>
      <c r="Q324" s="28">
        <f>Q325+Q354+Q381</f>
        <v>219437.40000000002</v>
      </c>
      <c r="R324" s="28">
        <f>R325+R354+R381</f>
        <v>1329.8</v>
      </c>
      <c r="S324" s="28">
        <f>S325+S354+S381+S358</f>
        <v>4055.4000000000005</v>
      </c>
      <c r="T324" s="252">
        <f t="shared" si="104"/>
        <v>224822.6</v>
      </c>
      <c r="U324" s="28">
        <f>U325+U354+U381+U330</f>
        <v>1667.2</v>
      </c>
      <c r="V324" s="28">
        <f>V325+V353+V381+V330</f>
        <v>1826.6</v>
      </c>
      <c r="W324" s="28">
        <f>T324+U324+V324</f>
        <v>228316.40000000002</v>
      </c>
      <c r="X324" s="28">
        <f>X353</f>
        <v>-43.9</v>
      </c>
      <c r="Y324" s="28">
        <f>Y325+Y354+Y381+Y330</f>
        <v>1716.7999999999997</v>
      </c>
      <c r="Z324" s="28">
        <f t="shared" si="114"/>
        <v>229989.30000000002</v>
      </c>
      <c r="AA324" s="28">
        <f>AA325+AA354+AA381+AA330</f>
        <v>-10.800000000000011</v>
      </c>
      <c r="AB324" s="28">
        <f>AB325+AB354+AB381+AB330+AB358</f>
        <v>-34.200000000000003</v>
      </c>
      <c r="AC324" s="28">
        <f t="shared" si="112"/>
        <v>229944.30000000002</v>
      </c>
      <c r="AD324" s="28">
        <f>AD325+AD354+AD381</f>
        <v>2543.8999999999996</v>
      </c>
      <c r="AE324" s="28">
        <f>AE325+AE354+AE381+AE347</f>
        <v>-3992.1</v>
      </c>
      <c r="AF324" s="163">
        <f>AF325+AF353+AF381</f>
        <v>258710.90000000002</v>
      </c>
      <c r="AG324" s="28">
        <f>AG325+AG354+AG381</f>
        <v>0</v>
      </c>
      <c r="AH324" s="28">
        <f>AH325+AH354+AH381</f>
        <v>0</v>
      </c>
      <c r="AI324" s="28">
        <f t="shared" si="109"/>
        <v>258710.90000000002</v>
      </c>
      <c r="AJ324" s="28">
        <f>AJ325+AJ354+AJ381</f>
        <v>0</v>
      </c>
      <c r="AK324" s="28">
        <f>AK325+AK354+AK381</f>
        <v>0</v>
      </c>
      <c r="AL324" s="28">
        <f t="shared" si="110"/>
        <v>258710.90000000002</v>
      </c>
      <c r="AM324" s="163">
        <f>AM325+AM353+AM381</f>
        <v>257088.7</v>
      </c>
      <c r="AN324" s="252">
        <f t="shared" si="103"/>
        <v>99.372968050437763</v>
      </c>
      <c r="AO324" s="64"/>
      <c r="AP324" s="64"/>
      <c r="AQ324" s="64">
        <f>AQ323-AN323</f>
        <v>229610.52703194955</v>
      </c>
      <c r="AR324" s="55">
        <v>240077.8</v>
      </c>
      <c r="AS324" s="55">
        <v>239268.8</v>
      </c>
      <c r="AT324" s="55">
        <v>234323.4</v>
      </c>
    </row>
    <row r="325" spans="1:46" ht="56.25" customHeight="1">
      <c r="A325" s="218" t="s">
        <v>411</v>
      </c>
      <c r="B325" s="262" t="s">
        <v>79</v>
      </c>
      <c r="C325" s="243" t="s">
        <v>84</v>
      </c>
      <c r="D325" s="243" t="s">
        <v>164</v>
      </c>
      <c r="E325" s="243"/>
      <c r="F325" s="245">
        <f>F347+F353+F336</f>
        <v>35211.80000000001</v>
      </c>
      <c r="G325" s="245">
        <f>G347+G334+G336+G340+G326</f>
        <v>180804</v>
      </c>
      <c r="H325" s="244">
        <f t="shared" si="121"/>
        <v>216015.80000000002</v>
      </c>
      <c r="I325" s="244">
        <f>I326+I330+I334+I336+I347</f>
        <v>0</v>
      </c>
      <c r="J325" s="244">
        <f>J326+J330+J334+J336+J347</f>
        <v>767.6</v>
      </c>
      <c r="K325" s="252">
        <f t="shared" si="118"/>
        <v>216783.40000000002</v>
      </c>
      <c r="L325" s="244">
        <f>L326+L330+L334+L336+L347</f>
        <v>0</v>
      </c>
      <c r="M325" s="244">
        <f>M326+M330+M334+M336+M347</f>
        <v>1371.1</v>
      </c>
      <c r="N325" s="244">
        <f t="shared" si="120"/>
        <v>218154.50000000003</v>
      </c>
      <c r="O325" s="244">
        <f>O326+O330+O334+O336+O347</f>
        <v>0</v>
      </c>
      <c r="P325" s="244">
        <f>P326+P330+P334+P336+P347</f>
        <v>1282.8999999999999</v>
      </c>
      <c r="Q325" s="6">
        <f t="shared" ref="Q325:Q404" si="124">N325+O325+P325</f>
        <v>219437.40000000002</v>
      </c>
      <c r="R325" s="244">
        <f>R326+R330+R334+R336+R347+R344</f>
        <v>750</v>
      </c>
      <c r="S325" s="244">
        <f>S326+S330+S334+S336+S347+S344</f>
        <v>3915.4000000000005</v>
      </c>
      <c r="T325" s="252">
        <f t="shared" si="104"/>
        <v>224102.80000000002</v>
      </c>
      <c r="U325" s="244">
        <f>U326+U334+U336+U347</f>
        <v>35.299999999999955</v>
      </c>
      <c r="V325" s="244">
        <f>V326+V330+V334+V336+V347+V344</f>
        <v>981.6</v>
      </c>
      <c r="W325" s="244">
        <f>T325+U325+V325</f>
        <v>225119.7</v>
      </c>
      <c r="X325" s="244">
        <f>X326+X330+X334+X336+X347</f>
        <v>0</v>
      </c>
      <c r="Y325" s="244">
        <f>Y326+Y330+Y334+Y336+Y347</f>
        <v>1048.8999999999999</v>
      </c>
      <c r="Z325" s="244">
        <f t="shared" si="114"/>
        <v>226168.6</v>
      </c>
      <c r="AA325" s="244">
        <f>AA326+AA330+AA334+AA336+AA342+AA347</f>
        <v>-10.800000000000011</v>
      </c>
      <c r="AB325" s="244">
        <f>AB326+AB330+AB334+AB336+AB347</f>
        <v>-44.2</v>
      </c>
      <c r="AC325" s="244">
        <f>AC326+AC336+AC340+AC344</f>
        <v>181868.19999999998</v>
      </c>
      <c r="AD325" s="244">
        <f>AD326+AD330+AD334+AD336+AD347+AD340</f>
        <v>3459.7999999999997</v>
      </c>
      <c r="AE325" s="244">
        <f>AE326+AE330+AE334+AE336+AE342+AE339</f>
        <v>-51.6</v>
      </c>
      <c r="AF325" s="245">
        <f>AF347+AF334+AF336+AF340+AF326+AF344</f>
        <v>226022.6</v>
      </c>
      <c r="AG325" s="244">
        <f>AG326+AG330+AG334+AG336+AG347</f>
        <v>0</v>
      </c>
      <c r="AH325" s="244">
        <f>AH326+AH330+AH334+AH336+AH347</f>
        <v>0</v>
      </c>
      <c r="AI325" s="244">
        <f>AI326+AI330+AI334+AI336+AI342+AI347</f>
        <v>209447.6</v>
      </c>
      <c r="AJ325" s="244">
        <f>AJ326+AJ330+AJ334+AJ336+AJ347</f>
        <v>0</v>
      </c>
      <c r="AK325" s="244">
        <f>AK326+AK330+AK334+AK336+AK347</f>
        <v>0</v>
      </c>
      <c r="AL325" s="244">
        <f t="shared" si="110"/>
        <v>209447.6</v>
      </c>
      <c r="AM325" s="245">
        <f>AM347+AM334+AM336+AM340+AM326+AM344</f>
        <v>224813.2</v>
      </c>
      <c r="AN325" s="252">
        <f t="shared" si="103"/>
        <v>99.464920764560716</v>
      </c>
      <c r="AO325" s="63"/>
      <c r="AR325" s="99">
        <f>AR324-H324</f>
        <v>-3926.5</v>
      </c>
      <c r="AS325" s="99">
        <f>AS324-AM324</f>
        <v>-17819.900000000023</v>
      </c>
      <c r="AT325" s="99">
        <f>AT324-AN324</f>
        <v>234224.02703194955</v>
      </c>
    </row>
    <row r="326" spans="1:46" ht="65.25" customHeight="1">
      <c r="A326" s="183" t="s">
        <v>235</v>
      </c>
      <c r="B326" s="25">
        <v>913</v>
      </c>
      <c r="C326" s="8" t="s">
        <v>84</v>
      </c>
      <c r="D326" s="8" t="s">
        <v>166</v>
      </c>
      <c r="E326" s="8"/>
      <c r="F326" s="161">
        <f>F327+F328+F329</f>
        <v>0</v>
      </c>
      <c r="G326" s="161">
        <f>G327+G328+G329</f>
        <v>164790.39999999999</v>
      </c>
      <c r="H326" s="6">
        <f t="shared" si="121"/>
        <v>164790.39999999999</v>
      </c>
      <c r="I326" s="6">
        <f>I327+I328+I329</f>
        <v>0</v>
      </c>
      <c r="J326" s="6"/>
      <c r="K326" s="252">
        <f t="shared" si="118"/>
        <v>164790.39999999999</v>
      </c>
      <c r="L326" s="6">
        <f t="shared" ref="L326:AK326" si="125">L327+L328+L329</f>
        <v>0</v>
      </c>
      <c r="M326" s="6">
        <f t="shared" si="125"/>
        <v>0</v>
      </c>
      <c r="N326" s="6">
        <f t="shared" si="120"/>
        <v>164790.39999999999</v>
      </c>
      <c r="O326" s="6">
        <f t="shared" si="125"/>
        <v>0</v>
      </c>
      <c r="P326" s="6">
        <f t="shared" si="125"/>
        <v>0</v>
      </c>
      <c r="Q326" s="6">
        <f t="shared" si="124"/>
        <v>164790.39999999999</v>
      </c>
      <c r="R326" s="6">
        <f t="shared" si="125"/>
        <v>0</v>
      </c>
      <c r="S326" s="6">
        <f t="shared" si="125"/>
        <v>0</v>
      </c>
      <c r="T326" s="252">
        <f t="shared" si="104"/>
        <v>164790.39999999999</v>
      </c>
      <c r="U326" s="6">
        <f>U327+U328+U329</f>
        <v>35.299999999999955</v>
      </c>
      <c r="V326" s="6">
        <f t="shared" si="125"/>
        <v>0</v>
      </c>
      <c r="W326" s="6">
        <f t="shared" si="115"/>
        <v>164825.69999999998</v>
      </c>
      <c r="X326" s="6">
        <f t="shared" si="125"/>
        <v>0</v>
      </c>
      <c r="Y326" s="6">
        <f t="shared" si="125"/>
        <v>0</v>
      </c>
      <c r="Z326" s="6">
        <f t="shared" si="114"/>
        <v>164825.69999999998</v>
      </c>
      <c r="AA326" s="6">
        <f t="shared" si="125"/>
        <v>0</v>
      </c>
      <c r="AB326" s="6">
        <f t="shared" si="125"/>
        <v>0</v>
      </c>
      <c r="AC326" s="6">
        <f t="shared" si="112"/>
        <v>164825.69999999998</v>
      </c>
      <c r="AD326" s="6">
        <f t="shared" si="125"/>
        <v>3505.2</v>
      </c>
      <c r="AE326" s="6">
        <f t="shared" si="125"/>
        <v>0</v>
      </c>
      <c r="AF326" s="161">
        <f>AF327+AF328+AF329</f>
        <v>168330.90000000002</v>
      </c>
      <c r="AG326" s="6">
        <f t="shared" si="125"/>
        <v>0</v>
      </c>
      <c r="AH326" s="6">
        <f t="shared" si="125"/>
        <v>0</v>
      </c>
      <c r="AI326" s="6">
        <f t="shared" si="109"/>
        <v>168330.90000000002</v>
      </c>
      <c r="AJ326" s="6">
        <f t="shared" si="125"/>
        <v>0</v>
      </c>
      <c r="AK326" s="6">
        <f t="shared" si="125"/>
        <v>0</v>
      </c>
      <c r="AL326" s="6">
        <f t="shared" si="110"/>
        <v>168330.90000000002</v>
      </c>
      <c r="AM326" s="161">
        <f>AM327+AM328+AM329</f>
        <v>168321.7</v>
      </c>
      <c r="AN326" s="252">
        <f t="shared" si="103"/>
        <v>99.994534574460175</v>
      </c>
      <c r="AO326" s="99"/>
      <c r="AP326" s="33" t="s">
        <v>246</v>
      </c>
      <c r="AQ326" s="99"/>
    </row>
    <row r="327" spans="1:46" ht="56.25" customHeight="1">
      <c r="A327" s="1" t="s">
        <v>6</v>
      </c>
      <c r="B327" s="25">
        <v>913</v>
      </c>
      <c r="C327" s="8" t="s">
        <v>84</v>
      </c>
      <c r="D327" s="8" t="s">
        <v>179</v>
      </c>
      <c r="E327" s="8" t="s">
        <v>7</v>
      </c>
      <c r="F327" s="138"/>
      <c r="G327" s="138">
        <v>127256.6</v>
      </c>
      <c r="H327" s="6">
        <f t="shared" si="121"/>
        <v>127256.6</v>
      </c>
      <c r="I327" s="6"/>
      <c r="J327" s="6"/>
      <c r="K327" s="252">
        <f t="shared" si="118"/>
        <v>127256.6</v>
      </c>
      <c r="L327" s="6">
        <v>-3259.7</v>
      </c>
      <c r="M327" s="6"/>
      <c r="N327" s="6">
        <f t="shared" si="120"/>
        <v>123996.90000000001</v>
      </c>
      <c r="O327" s="6"/>
      <c r="P327" s="6"/>
      <c r="Q327" s="6">
        <f t="shared" si="124"/>
        <v>123996.90000000001</v>
      </c>
      <c r="R327" s="6"/>
      <c r="S327" s="6"/>
      <c r="T327" s="252">
        <f t="shared" si="104"/>
        <v>123996.90000000001</v>
      </c>
      <c r="U327" s="6">
        <v>-594.20000000000005</v>
      </c>
      <c r="V327" s="6"/>
      <c r="W327" s="6">
        <f t="shared" si="115"/>
        <v>123402.70000000001</v>
      </c>
      <c r="X327" s="6"/>
      <c r="Y327" s="6"/>
      <c r="Z327" s="6">
        <f t="shared" si="114"/>
        <v>123402.70000000001</v>
      </c>
      <c r="AA327" s="6"/>
      <c r="AB327" s="6"/>
      <c r="AC327" s="6">
        <f t="shared" si="112"/>
        <v>123402.70000000001</v>
      </c>
      <c r="AD327" s="6">
        <v>3181.1</v>
      </c>
      <c r="AE327" s="6"/>
      <c r="AF327" s="6">
        <f t="shared" si="113"/>
        <v>126583.80000000002</v>
      </c>
      <c r="AG327" s="6"/>
      <c r="AH327" s="6"/>
      <c r="AI327" s="6">
        <f t="shared" si="109"/>
        <v>126583.80000000002</v>
      </c>
      <c r="AJ327" s="6"/>
      <c r="AK327" s="6"/>
      <c r="AL327" s="6">
        <f t="shared" si="110"/>
        <v>126583.80000000002</v>
      </c>
      <c r="AM327" s="6">
        <v>126583.8</v>
      </c>
      <c r="AN327" s="252">
        <f t="shared" si="103"/>
        <v>99.999999999999986</v>
      </c>
      <c r="AO327" s="33">
        <v>100</v>
      </c>
      <c r="AP327" s="99">
        <f>K327+K328+K331+K332+K337+K348</f>
        <v>163478.5</v>
      </c>
      <c r="AQ327" s="99">
        <f>AM327+AM328+AM331+AM332+AM337+AM348</f>
        <v>162046.1</v>
      </c>
      <c r="AR327" s="99"/>
    </row>
    <row r="328" spans="1:46" ht="33.75" customHeight="1">
      <c r="A328" s="1" t="s">
        <v>6</v>
      </c>
      <c r="B328" s="25">
        <v>913</v>
      </c>
      <c r="C328" s="8" t="s">
        <v>84</v>
      </c>
      <c r="D328" s="8" t="s">
        <v>190</v>
      </c>
      <c r="E328" s="8" t="s">
        <v>7</v>
      </c>
      <c r="F328" s="138"/>
      <c r="G328" s="138">
        <v>36062</v>
      </c>
      <c r="H328" s="6">
        <f t="shared" si="121"/>
        <v>36062</v>
      </c>
      <c r="I328" s="6"/>
      <c r="J328" s="6"/>
      <c r="K328" s="252">
        <f t="shared" si="118"/>
        <v>36062</v>
      </c>
      <c r="L328" s="6">
        <v>-1706.1</v>
      </c>
      <c r="M328" s="6"/>
      <c r="N328" s="6">
        <f t="shared" si="120"/>
        <v>34355.9</v>
      </c>
      <c r="O328" s="6"/>
      <c r="P328" s="6"/>
      <c r="Q328" s="6">
        <f t="shared" si="124"/>
        <v>34355.9</v>
      </c>
      <c r="R328" s="6"/>
      <c r="S328" s="6"/>
      <c r="T328" s="252">
        <f t="shared" si="104"/>
        <v>34355.9</v>
      </c>
      <c r="U328" s="6">
        <v>629.5</v>
      </c>
      <c r="V328" s="6"/>
      <c r="W328" s="6">
        <f t="shared" si="115"/>
        <v>34985.4</v>
      </c>
      <c r="X328" s="6"/>
      <c r="Y328" s="6"/>
      <c r="Z328" s="6">
        <f t="shared" si="114"/>
        <v>34985.4</v>
      </c>
      <c r="AA328" s="6"/>
      <c r="AB328" s="6"/>
      <c r="AC328" s="6">
        <f t="shared" si="112"/>
        <v>34985.4</v>
      </c>
      <c r="AD328" s="6">
        <v>324.10000000000002</v>
      </c>
      <c r="AE328" s="6"/>
      <c r="AF328" s="6">
        <f t="shared" si="113"/>
        <v>35309.5</v>
      </c>
      <c r="AG328" s="6"/>
      <c r="AH328" s="6"/>
      <c r="AI328" s="6">
        <f t="shared" si="109"/>
        <v>35309.5</v>
      </c>
      <c r="AJ328" s="6"/>
      <c r="AK328" s="6"/>
      <c r="AL328" s="6">
        <f t="shared" si="110"/>
        <v>35309.5</v>
      </c>
      <c r="AM328" s="6">
        <v>35300.699999999997</v>
      </c>
      <c r="AN328" s="252">
        <f t="shared" si="103"/>
        <v>99.975077528710401</v>
      </c>
      <c r="AO328" s="33">
        <v>200</v>
      </c>
      <c r="AP328" s="99">
        <f>K329+K333+K335+K338+K350</f>
        <v>35088.300000000003</v>
      </c>
      <c r="AQ328" s="99">
        <f>AM329+AM333+AM335+AM338+AM350</f>
        <v>43595.9</v>
      </c>
      <c r="AR328" s="99"/>
    </row>
    <row r="329" spans="1:46" ht="33.75" customHeight="1">
      <c r="A329" s="1" t="s">
        <v>8</v>
      </c>
      <c r="B329" s="25">
        <v>913</v>
      </c>
      <c r="C329" s="8" t="s">
        <v>84</v>
      </c>
      <c r="D329" s="8" t="s">
        <v>191</v>
      </c>
      <c r="E329" s="8" t="s">
        <v>9</v>
      </c>
      <c r="F329" s="138"/>
      <c r="G329" s="138">
        <v>1471.8</v>
      </c>
      <c r="H329" s="6">
        <f t="shared" si="121"/>
        <v>1471.8</v>
      </c>
      <c r="I329" s="6"/>
      <c r="J329" s="6"/>
      <c r="K329" s="252">
        <f t="shared" si="118"/>
        <v>1471.8</v>
      </c>
      <c r="L329" s="6">
        <v>4965.8</v>
      </c>
      <c r="M329" s="6"/>
      <c r="N329" s="6">
        <f t="shared" si="120"/>
        <v>6437.6</v>
      </c>
      <c r="O329" s="6"/>
      <c r="P329" s="6"/>
      <c r="Q329" s="6">
        <f t="shared" si="124"/>
        <v>6437.6</v>
      </c>
      <c r="R329" s="6"/>
      <c r="S329" s="6"/>
      <c r="T329" s="252">
        <f t="shared" si="104"/>
        <v>6437.6</v>
      </c>
      <c r="U329" s="6"/>
      <c r="V329" s="6"/>
      <c r="W329" s="6">
        <f t="shared" si="115"/>
        <v>6437.6</v>
      </c>
      <c r="X329" s="6"/>
      <c r="Y329" s="6"/>
      <c r="Z329" s="6">
        <f t="shared" si="114"/>
        <v>6437.6</v>
      </c>
      <c r="AA329" s="6"/>
      <c r="AB329" s="6"/>
      <c r="AC329" s="6">
        <f t="shared" si="112"/>
        <v>6437.6</v>
      </c>
      <c r="AD329" s="6"/>
      <c r="AE329" s="6"/>
      <c r="AF329" s="6">
        <f t="shared" si="113"/>
        <v>6437.6</v>
      </c>
      <c r="AG329" s="6"/>
      <c r="AH329" s="6"/>
      <c r="AI329" s="6">
        <f t="shared" si="109"/>
        <v>6437.6</v>
      </c>
      <c r="AJ329" s="6"/>
      <c r="AK329" s="6"/>
      <c r="AL329" s="6">
        <f t="shared" si="110"/>
        <v>6437.6</v>
      </c>
      <c r="AM329" s="6">
        <v>6437.2</v>
      </c>
      <c r="AN329" s="252">
        <f t="shared" si="103"/>
        <v>99.993786504287314</v>
      </c>
      <c r="AO329" s="33">
        <v>300</v>
      </c>
      <c r="AP329" s="99">
        <f>K351</f>
        <v>28</v>
      </c>
      <c r="AQ329" s="99">
        <f>AM351</f>
        <v>16.8</v>
      </c>
      <c r="AR329" s="99"/>
    </row>
    <row r="330" spans="1:46" ht="60" hidden="1" customHeight="1">
      <c r="A330" s="135"/>
      <c r="B330" s="25">
        <v>913</v>
      </c>
      <c r="C330" s="8" t="s">
        <v>84</v>
      </c>
      <c r="D330" s="8"/>
      <c r="E330" s="8"/>
      <c r="F330" s="161">
        <f>F331+F332</f>
        <v>0</v>
      </c>
      <c r="G330" s="161">
        <f>G331+G332</f>
        <v>0</v>
      </c>
      <c r="H330" s="6">
        <f t="shared" si="121"/>
        <v>0</v>
      </c>
      <c r="I330" s="6">
        <f>I331+I332+I333</f>
        <v>0</v>
      </c>
      <c r="J330" s="6"/>
      <c r="K330" s="252">
        <f t="shared" si="118"/>
        <v>0</v>
      </c>
      <c r="L330" s="6">
        <f t="shared" ref="L330:AK330" si="126">L331+L332+L333</f>
        <v>0</v>
      </c>
      <c r="M330" s="6">
        <f t="shared" si="126"/>
        <v>0</v>
      </c>
      <c r="N330" s="6">
        <f t="shared" si="120"/>
        <v>0</v>
      </c>
      <c r="O330" s="6">
        <f>O331+O332+O333</f>
        <v>0</v>
      </c>
      <c r="P330" s="6">
        <f t="shared" si="126"/>
        <v>0</v>
      </c>
      <c r="Q330" s="6">
        <f t="shared" si="126"/>
        <v>0</v>
      </c>
      <c r="R330" s="6">
        <f t="shared" si="126"/>
        <v>0</v>
      </c>
      <c r="S330" s="6">
        <f t="shared" si="126"/>
        <v>0</v>
      </c>
      <c r="T330" s="252">
        <f t="shared" si="104"/>
        <v>0</v>
      </c>
      <c r="U330" s="6">
        <f t="shared" si="126"/>
        <v>0</v>
      </c>
      <c r="V330" s="6">
        <f t="shared" si="126"/>
        <v>0</v>
      </c>
      <c r="W330" s="6">
        <f t="shared" si="115"/>
        <v>0</v>
      </c>
      <c r="X330" s="6">
        <f t="shared" si="126"/>
        <v>0</v>
      </c>
      <c r="Y330" s="6">
        <f t="shared" si="126"/>
        <v>0</v>
      </c>
      <c r="Z330" s="6">
        <f t="shared" si="114"/>
        <v>0</v>
      </c>
      <c r="AA330" s="6">
        <f t="shared" si="126"/>
        <v>0</v>
      </c>
      <c r="AB330" s="6">
        <f t="shared" si="126"/>
        <v>0</v>
      </c>
      <c r="AC330" s="6">
        <f t="shared" si="112"/>
        <v>0</v>
      </c>
      <c r="AD330" s="6">
        <f t="shared" si="126"/>
        <v>0</v>
      </c>
      <c r="AE330" s="6">
        <f t="shared" si="126"/>
        <v>0</v>
      </c>
      <c r="AF330" s="6">
        <f t="shared" si="113"/>
        <v>0</v>
      </c>
      <c r="AG330" s="6">
        <f t="shared" si="126"/>
        <v>0</v>
      </c>
      <c r="AH330" s="6">
        <f t="shared" si="126"/>
        <v>0</v>
      </c>
      <c r="AI330" s="6">
        <f t="shared" si="109"/>
        <v>0</v>
      </c>
      <c r="AJ330" s="6">
        <f t="shared" si="126"/>
        <v>0</v>
      </c>
      <c r="AK330" s="6">
        <f t="shared" si="126"/>
        <v>0</v>
      </c>
      <c r="AL330" s="6">
        <f t="shared" si="110"/>
        <v>0</v>
      </c>
      <c r="AM330" s="161">
        <f t="shared" ref="AM330" si="127">AM331+AM332</f>
        <v>0</v>
      </c>
      <c r="AN330" s="252" t="e">
        <f t="shared" si="103"/>
        <v>#DIV/0!</v>
      </c>
      <c r="AO330" s="33">
        <v>800</v>
      </c>
      <c r="AP330" s="99">
        <f>K352</f>
        <v>2521.3000000000002</v>
      </c>
      <c r="AQ330" s="99">
        <f>AM352</f>
        <v>2561.9</v>
      </c>
      <c r="AR330" s="99"/>
    </row>
    <row r="331" spans="1:46" ht="33.75" hidden="1" customHeight="1">
      <c r="A331" s="1"/>
      <c r="B331" s="25">
        <v>913</v>
      </c>
      <c r="C331" s="8" t="s">
        <v>84</v>
      </c>
      <c r="D331" s="8"/>
      <c r="E331" s="8" t="s">
        <v>7</v>
      </c>
      <c r="F331" s="138"/>
      <c r="G331" s="138"/>
      <c r="H331" s="6">
        <f t="shared" si="121"/>
        <v>0</v>
      </c>
      <c r="I331" s="6"/>
      <c r="J331" s="6"/>
      <c r="K331" s="252">
        <f t="shared" si="118"/>
        <v>0</v>
      </c>
      <c r="L331" s="6"/>
      <c r="M331" s="6"/>
      <c r="N331" s="6">
        <f t="shared" si="120"/>
        <v>0</v>
      </c>
      <c r="O331" s="6"/>
      <c r="P331" s="6"/>
      <c r="Q331" s="6">
        <f t="shared" si="124"/>
        <v>0</v>
      </c>
      <c r="R331" s="6"/>
      <c r="S331" s="6"/>
      <c r="T331" s="252">
        <f t="shared" si="104"/>
        <v>0</v>
      </c>
      <c r="U331" s="6"/>
      <c r="V331" s="6"/>
      <c r="W331" s="6">
        <f t="shared" si="115"/>
        <v>0</v>
      </c>
      <c r="X331" s="6"/>
      <c r="Y331" s="6"/>
      <c r="Z331" s="6">
        <f t="shared" si="114"/>
        <v>0</v>
      </c>
      <c r="AA331" s="6"/>
      <c r="AB331" s="6"/>
      <c r="AC331" s="6">
        <f t="shared" si="112"/>
        <v>0</v>
      </c>
      <c r="AD331" s="6"/>
      <c r="AE331" s="6"/>
      <c r="AF331" s="6">
        <f t="shared" si="113"/>
        <v>0</v>
      </c>
      <c r="AG331" s="6"/>
      <c r="AH331" s="6"/>
      <c r="AI331" s="6">
        <f t="shared" si="109"/>
        <v>0</v>
      </c>
      <c r="AJ331" s="6"/>
      <c r="AK331" s="6"/>
      <c r="AL331" s="6">
        <f t="shared" si="110"/>
        <v>0</v>
      </c>
      <c r="AM331" s="6"/>
      <c r="AN331" s="252" t="e">
        <f t="shared" ref="AN331:AN394" si="128">AM331/AF331*100</f>
        <v>#DIV/0!</v>
      </c>
      <c r="AP331" s="99">
        <f>SUM(AP327:AP330)</f>
        <v>201116.09999999998</v>
      </c>
      <c r="AQ331" s="99">
        <f>SUM(AQ327:AQ330)</f>
        <v>208220.69999999998</v>
      </c>
      <c r="AR331" s="99"/>
    </row>
    <row r="332" spans="1:46" ht="33.75" hidden="1" customHeight="1">
      <c r="A332" s="1"/>
      <c r="B332" s="25">
        <v>913</v>
      </c>
      <c r="C332" s="8" t="s">
        <v>84</v>
      </c>
      <c r="D332" s="8"/>
      <c r="E332" s="8" t="s">
        <v>9</v>
      </c>
      <c r="F332" s="138"/>
      <c r="G332" s="138"/>
      <c r="H332" s="6">
        <f t="shared" si="121"/>
        <v>0</v>
      </c>
      <c r="I332" s="6"/>
      <c r="J332" s="6"/>
      <c r="K332" s="252">
        <f t="shared" si="118"/>
        <v>0</v>
      </c>
      <c r="L332" s="6"/>
      <c r="M332" s="6"/>
      <c r="N332" s="6">
        <f t="shared" si="120"/>
        <v>0</v>
      </c>
      <c r="O332" s="6"/>
      <c r="P332" s="6"/>
      <c r="Q332" s="6">
        <f t="shared" si="124"/>
        <v>0</v>
      </c>
      <c r="R332" s="6"/>
      <c r="S332" s="6"/>
      <c r="T332" s="252">
        <f t="shared" si="104"/>
        <v>0</v>
      </c>
      <c r="U332" s="6"/>
      <c r="V332" s="6"/>
      <c r="W332" s="6">
        <f t="shared" si="115"/>
        <v>0</v>
      </c>
      <c r="X332" s="6"/>
      <c r="Y332" s="6"/>
      <c r="Z332" s="6">
        <f t="shared" si="114"/>
        <v>0</v>
      </c>
      <c r="AA332" s="6"/>
      <c r="AB332" s="6"/>
      <c r="AC332" s="6">
        <f t="shared" si="112"/>
        <v>0</v>
      </c>
      <c r="AD332" s="6"/>
      <c r="AE332" s="6"/>
      <c r="AF332" s="6">
        <f t="shared" si="113"/>
        <v>0</v>
      </c>
      <c r="AG332" s="6"/>
      <c r="AH332" s="6"/>
      <c r="AI332" s="6">
        <f t="shared" si="109"/>
        <v>0</v>
      </c>
      <c r="AJ332" s="6"/>
      <c r="AK332" s="6"/>
      <c r="AL332" s="6">
        <f t="shared" si="110"/>
        <v>0</v>
      </c>
      <c r="AM332" s="6"/>
      <c r="AN332" s="252" t="e">
        <f t="shared" si="128"/>
        <v>#DIV/0!</v>
      </c>
      <c r="AR332" s="99"/>
    </row>
    <row r="333" spans="1:46" ht="23.25" hidden="1" customHeight="1">
      <c r="A333" s="1"/>
      <c r="B333" s="25"/>
      <c r="C333" s="8"/>
      <c r="D333" s="8"/>
      <c r="E333" s="8"/>
      <c r="F333" s="138"/>
      <c r="G333" s="138"/>
      <c r="H333" s="6">
        <f t="shared" si="121"/>
        <v>0</v>
      </c>
      <c r="I333" s="6"/>
      <c r="J333" s="6"/>
      <c r="K333" s="252">
        <f t="shared" si="118"/>
        <v>0</v>
      </c>
      <c r="L333" s="6"/>
      <c r="M333" s="6"/>
      <c r="N333" s="6">
        <f t="shared" si="120"/>
        <v>0</v>
      </c>
      <c r="O333" s="6"/>
      <c r="P333" s="6"/>
      <c r="Q333" s="6">
        <f t="shared" si="124"/>
        <v>0</v>
      </c>
      <c r="R333" s="6"/>
      <c r="S333" s="6"/>
      <c r="T333" s="252">
        <f t="shared" si="104"/>
        <v>0</v>
      </c>
      <c r="U333" s="6"/>
      <c r="V333" s="6"/>
      <c r="W333" s="6">
        <f t="shared" si="115"/>
        <v>0</v>
      </c>
      <c r="X333" s="6"/>
      <c r="Y333" s="6"/>
      <c r="Z333" s="6">
        <f t="shared" si="114"/>
        <v>0</v>
      </c>
      <c r="AA333" s="6"/>
      <c r="AB333" s="6"/>
      <c r="AC333" s="6">
        <f t="shared" si="112"/>
        <v>0</v>
      </c>
      <c r="AD333" s="6"/>
      <c r="AE333" s="6"/>
      <c r="AF333" s="6">
        <f t="shared" si="113"/>
        <v>0</v>
      </c>
      <c r="AG333" s="6"/>
      <c r="AH333" s="6"/>
      <c r="AI333" s="6">
        <f t="shared" si="109"/>
        <v>0</v>
      </c>
      <c r="AJ333" s="6"/>
      <c r="AK333" s="6"/>
      <c r="AL333" s="6">
        <f t="shared" si="110"/>
        <v>0</v>
      </c>
      <c r="AM333" s="6"/>
      <c r="AN333" s="252" t="e">
        <f t="shared" si="128"/>
        <v>#DIV/0!</v>
      </c>
      <c r="AR333" s="99"/>
    </row>
    <row r="334" spans="1:46" ht="65.25" hidden="1" customHeight="1">
      <c r="A334" s="211" t="s">
        <v>132</v>
      </c>
      <c r="B334" s="3">
        <v>913</v>
      </c>
      <c r="C334" s="8" t="s">
        <v>84</v>
      </c>
      <c r="D334" s="8" t="s">
        <v>167</v>
      </c>
      <c r="E334" s="8"/>
      <c r="F334" s="161">
        <f>F335</f>
        <v>0</v>
      </c>
      <c r="G334" s="161">
        <f>G335</f>
        <v>0</v>
      </c>
      <c r="H334" s="156">
        <f t="shared" si="121"/>
        <v>0</v>
      </c>
      <c r="I334" s="6">
        <f t="shared" ref="I334:AM334" si="129">I335</f>
        <v>0</v>
      </c>
      <c r="J334" s="6"/>
      <c r="K334" s="252">
        <f t="shared" si="118"/>
        <v>0</v>
      </c>
      <c r="L334" s="6">
        <f t="shared" si="129"/>
        <v>0</v>
      </c>
      <c r="M334" s="6">
        <f t="shared" si="129"/>
        <v>0</v>
      </c>
      <c r="N334" s="6">
        <f t="shared" si="120"/>
        <v>0</v>
      </c>
      <c r="O334" s="6">
        <f t="shared" si="129"/>
        <v>0</v>
      </c>
      <c r="P334" s="6">
        <f t="shared" si="129"/>
        <v>0</v>
      </c>
      <c r="Q334" s="6">
        <f t="shared" si="129"/>
        <v>0</v>
      </c>
      <c r="R334" s="6">
        <f t="shared" si="129"/>
        <v>0</v>
      </c>
      <c r="S334" s="6">
        <f t="shared" si="129"/>
        <v>0</v>
      </c>
      <c r="T334" s="252">
        <f t="shared" si="104"/>
        <v>0</v>
      </c>
      <c r="U334" s="6">
        <f t="shared" si="129"/>
        <v>0</v>
      </c>
      <c r="V334" s="6">
        <f t="shared" si="129"/>
        <v>0</v>
      </c>
      <c r="W334" s="6">
        <f t="shared" si="115"/>
        <v>0</v>
      </c>
      <c r="X334" s="6">
        <f t="shared" si="129"/>
        <v>0</v>
      </c>
      <c r="Y334" s="6">
        <f t="shared" si="129"/>
        <v>0</v>
      </c>
      <c r="Z334" s="6">
        <f t="shared" si="114"/>
        <v>0</v>
      </c>
      <c r="AA334" s="6">
        <f t="shared" si="129"/>
        <v>0</v>
      </c>
      <c r="AB334" s="6">
        <f t="shared" si="129"/>
        <v>0</v>
      </c>
      <c r="AC334" s="6">
        <f t="shared" si="112"/>
        <v>0</v>
      </c>
      <c r="AD334" s="6">
        <f t="shared" si="129"/>
        <v>0</v>
      </c>
      <c r="AE334" s="6">
        <f t="shared" si="129"/>
        <v>0</v>
      </c>
      <c r="AF334" s="6">
        <f t="shared" si="113"/>
        <v>0</v>
      </c>
      <c r="AG334" s="6">
        <f t="shared" si="129"/>
        <v>0</v>
      </c>
      <c r="AH334" s="6">
        <f t="shared" si="129"/>
        <v>0</v>
      </c>
      <c r="AI334" s="6">
        <f t="shared" si="109"/>
        <v>0</v>
      </c>
      <c r="AJ334" s="6">
        <f t="shared" si="129"/>
        <v>0</v>
      </c>
      <c r="AK334" s="6">
        <f t="shared" si="129"/>
        <v>0</v>
      </c>
      <c r="AL334" s="6">
        <f t="shared" si="110"/>
        <v>0</v>
      </c>
      <c r="AM334" s="156">
        <f t="shared" si="129"/>
        <v>0</v>
      </c>
      <c r="AN334" s="252" t="e">
        <f t="shared" si="128"/>
        <v>#DIV/0!</v>
      </c>
    </row>
    <row r="335" spans="1:46" ht="33.75" hidden="1" customHeight="1">
      <c r="A335" s="1" t="s">
        <v>8</v>
      </c>
      <c r="B335" s="25">
        <v>913</v>
      </c>
      <c r="C335" s="8" t="s">
        <v>84</v>
      </c>
      <c r="D335" s="8" t="s">
        <v>167</v>
      </c>
      <c r="E335" s="8" t="s">
        <v>9</v>
      </c>
      <c r="F335" s="138"/>
      <c r="G335" s="138"/>
      <c r="H335" s="6">
        <f t="shared" si="121"/>
        <v>0</v>
      </c>
      <c r="I335" s="6"/>
      <c r="J335" s="6"/>
      <c r="K335" s="252">
        <f t="shared" si="118"/>
        <v>0</v>
      </c>
      <c r="L335" s="6"/>
      <c r="M335" s="6"/>
      <c r="N335" s="6">
        <f t="shared" si="120"/>
        <v>0</v>
      </c>
      <c r="O335" s="6"/>
      <c r="P335" s="6"/>
      <c r="Q335" s="6">
        <f t="shared" si="124"/>
        <v>0</v>
      </c>
      <c r="R335" s="6"/>
      <c r="S335" s="6"/>
      <c r="T335" s="252">
        <f t="shared" ref="T335:T399" si="130">Q335+R335+S335</f>
        <v>0</v>
      </c>
      <c r="U335" s="6"/>
      <c r="V335" s="6"/>
      <c r="W335" s="6">
        <f t="shared" si="115"/>
        <v>0</v>
      </c>
      <c r="X335" s="6"/>
      <c r="Y335" s="6"/>
      <c r="Z335" s="6">
        <f t="shared" si="114"/>
        <v>0</v>
      </c>
      <c r="AA335" s="6"/>
      <c r="AB335" s="6"/>
      <c r="AC335" s="6">
        <f t="shared" si="112"/>
        <v>0</v>
      </c>
      <c r="AD335" s="6"/>
      <c r="AE335" s="6"/>
      <c r="AF335" s="6">
        <f t="shared" si="113"/>
        <v>0</v>
      </c>
      <c r="AG335" s="6"/>
      <c r="AH335" s="6"/>
      <c r="AI335" s="6">
        <f t="shared" si="109"/>
        <v>0</v>
      </c>
      <c r="AJ335" s="6"/>
      <c r="AK335" s="6"/>
      <c r="AL335" s="6">
        <f t="shared" si="110"/>
        <v>0</v>
      </c>
      <c r="AM335" s="6"/>
      <c r="AN335" s="252" t="e">
        <f t="shared" si="128"/>
        <v>#DIV/0!</v>
      </c>
    </row>
    <row r="336" spans="1:46" ht="33.75" customHeight="1">
      <c r="A336" s="56" t="s">
        <v>234</v>
      </c>
      <c r="B336" s="25">
        <v>913</v>
      </c>
      <c r="C336" s="8" t="s">
        <v>84</v>
      </c>
      <c r="D336" s="8" t="s">
        <v>318</v>
      </c>
      <c r="E336" s="8"/>
      <c r="F336" s="161">
        <f>F337+F338+F339</f>
        <v>43.3</v>
      </c>
      <c r="G336" s="161">
        <f>G337+G338+G339</f>
        <v>389.6</v>
      </c>
      <c r="H336" s="156">
        <f t="shared" si="121"/>
        <v>432.90000000000003</v>
      </c>
      <c r="I336" s="6">
        <f>I337+I338</f>
        <v>0</v>
      </c>
      <c r="J336" s="6"/>
      <c r="K336" s="252">
        <f t="shared" si="118"/>
        <v>432.90000000000003</v>
      </c>
      <c r="L336" s="6">
        <f t="shared" ref="L336:AK336" si="131">L337+L338</f>
        <v>0</v>
      </c>
      <c r="M336" s="6">
        <f t="shared" si="131"/>
        <v>0</v>
      </c>
      <c r="N336" s="6">
        <f t="shared" si="120"/>
        <v>432.90000000000003</v>
      </c>
      <c r="O336" s="6">
        <f t="shared" si="131"/>
        <v>0</v>
      </c>
      <c r="P336" s="6">
        <f t="shared" si="131"/>
        <v>0</v>
      </c>
      <c r="Q336" s="6">
        <f t="shared" si="124"/>
        <v>432.90000000000003</v>
      </c>
      <c r="R336" s="6">
        <f t="shared" si="131"/>
        <v>0</v>
      </c>
      <c r="S336" s="6">
        <f t="shared" si="131"/>
        <v>0</v>
      </c>
      <c r="T336" s="252">
        <f t="shared" si="130"/>
        <v>432.90000000000003</v>
      </c>
      <c r="U336" s="6">
        <f t="shared" si="131"/>
        <v>0</v>
      </c>
      <c r="V336" s="6">
        <f t="shared" si="131"/>
        <v>0</v>
      </c>
      <c r="W336" s="6">
        <f t="shared" si="115"/>
        <v>432.90000000000003</v>
      </c>
      <c r="X336" s="6">
        <f t="shared" si="131"/>
        <v>0</v>
      </c>
      <c r="Y336" s="6">
        <f t="shared" si="131"/>
        <v>0</v>
      </c>
      <c r="Z336" s="6">
        <f t="shared" si="114"/>
        <v>432.90000000000003</v>
      </c>
      <c r="AA336" s="6">
        <f t="shared" si="131"/>
        <v>-10.800000000000011</v>
      </c>
      <c r="AB336" s="6">
        <f t="shared" si="131"/>
        <v>0</v>
      </c>
      <c r="AC336" s="6">
        <f t="shared" si="112"/>
        <v>422.1</v>
      </c>
      <c r="AD336" s="6">
        <f t="shared" si="131"/>
        <v>0</v>
      </c>
      <c r="AE336" s="6">
        <f>AE339</f>
        <v>-25.8</v>
      </c>
      <c r="AF336" s="161">
        <f>AF337+AF338+AF339</f>
        <v>396.3</v>
      </c>
      <c r="AG336" s="6">
        <f t="shared" si="131"/>
        <v>0</v>
      </c>
      <c r="AH336" s="6">
        <f t="shared" si="131"/>
        <v>0</v>
      </c>
      <c r="AI336" s="6">
        <f t="shared" si="109"/>
        <v>396.3</v>
      </c>
      <c r="AJ336" s="6">
        <f t="shared" si="131"/>
        <v>0</v>
      </c>
      <c r="AK336" s="6">
        <f t="shared" si="131"/>
        <v>0</v>
      </c>
      <c r="AL336" s="6">
        <f t="shared" si="110"/>
        <v>396.3</v>
      </c>
      <c r="AM336" s="161">
        <f>AM337+AM338+AM339</f>
        <v>181.2</v>
      </c>
      <c r="AN336" s="252">
        <f t="shared" si="128"/>
        <v>45.722937168811498</v>
      </c>
    </row>
    <row r="337" spans="1:40" ht="33.75" customHeight="1">
      <c r="A337" s="1" t="s">
        <v>6</v>
      </c>
      <c r="B337" s="25">
        <v>913</v>
      </c>
      <c r="C337" s="8" t="s">
        <v>84</v>
      </c>
      <c r="D337" s="8" t="s">
        <v>318</v>
      </c>
      <c r="E337" s="8" t="s">
        <v>7</v>
      </c>
      <c r="F337" s="138"/>
      <c r="G337" s="138"/>
      <c r="H337" s="6">
        <f t="shared" si="121"/>
        <v>0</v>
      </c>
      <c r="I337" s="6"/>
      <c r="J337" s="6"/>
      <c r="K337" s="252">
        <f t="shared" si="118"/>
        <v>0</v>
      </c>
      <c r="L337" s="6"/>
      <c r="M337" s="6"/>
      <c r="N337" s="6">
        <f t="shared" si="120"/>
        <v>0</v>
      </c>
      <c r="O337" s="6"/>
      <c r="P337" s="6"/>
      <c r="Q337" s="6">
        <f t="shared" si="124"/>
        <v>0</v>
      </c>
      <c r="R337" s="6"/>
      <c r="S337" s="6"/>
      <c r="T337" s="252">
        <f t="shared" si="130"/>
        <v>0</v>
      </c>
      <c r="U337" s="6"/>
      <c r="V337" s="6"/>
      <c r="W337" s="6">
        <f t="shared" si="115"/>
        <v>0</v>
      </c>
      <c r="X337" s="6"/>
      <c r="Y337" s="6"/>
      <c r="Z337" s="6">
        <f t="shared" si="114"/>
        <v>0</v>
      </c>
      <c r="AA337" s="6">
        <v>366.8</v>
      </c>
      <c r="AB337" s="6"/>
      <c r="AC337" s="6">
        <f t="shared" si="112"/>
        <v>366.8</v>
      </c>
      <c r="AD337" s="6"/>
      <c r="AE337" s="6"/>
      <c r="AF337" s="6">
        <f t="shared" si="113"/>
        <v>366.8</v>
      </c>
      <c r="AG337" s="6"/>
      <c r="AH337" s="6"/>
      <c r="AI337" s="6">
        <f t="shared" si="109"/>
        <v>366.8</v>
      </c>
      <c r="AJ337" s="6"/>
      <c r="AK337" s="6"/>
      <c r="AL337" s="6">
        <f t="shared" si="110"/>
        <v>366.8</v>
      </c>
      <c r="AM337" s="6">
        <v>151.69999999999999</v>
      </c>
      <c r="AN337" s="252">
        <f t="shared" si="128"/>
        <v>41.357688113413296</v>
      </c>
    </row>
    <row r="338" spans="1:40" ht="33.75" customHeight="1">
      <c r="A338" s="1" t="s">
        <v>8</v>
      </c>
      <c r="B338" s="25">
        <v>913</v>
      </c>
      <c r="C338" s="8" t="s">
        <v>84</v>
      </c>
      <c r="D338" s="8" t="s">
        <v>318</v>
      </c>
      <c r="E338" s="8" t="s">
        <v>9</v>
      </c>
      <c r="F338" s="138"/>
      <c r="G338" s="138">
        <v>389.6</v>
      </c>
      <c r="H338" s="6">
        <f t="shared" si="121"/>
        <v>389.6</v>
      </c>
      <c r="I338" s="6"/>
      <c r="J338" s="6"/>
      <c r="K338" s="252">
        <f t="shared" si="118"/>
        <v>389.6</v>
      </c>
      <c r="L338" s="6"/>
      <c r="M338" s="6"/>
      <c r="N338" s="6">
        <f t="shared" si="120"/>
        <v>389.6</v>
      </c>
      <c r="O338" s="6"/>
      <c r="P338" s="6"/>
      <c r="Q338" s="6">
        <f t="shared" si="124"/>
        <v>389.6</v>
      </c>
      <c r="R338" s="6"/>
      <c r="S338" s="6"/>
      <c r="T338" s="252">
        <f t="shared" si="130"/>
        <v>389.6</v>
      </c>
      <c r="U338" s="6"/>
      <c r="V338" s="6"/>
      <c r="W338" s="6">
        <f t="shared" si="115"/>
        <v>389.6</v>
      </c>
      <c r="X338" s="6"/>
      <c r="Y338" s="6"/>
      <c r="Z338" s="6">
        <f t="shared" si="114"/>
        <v>389.6</v>
      </c>
      <c r="AA338" s="6">
        <v>-377.6</v>
      </c>
      <c r="AB338" s="6"/>
      <c r="AC338" s="6">
        <f t="shared" si="112"/>
        <v>12</v>
      </c>
      <c r="AD338" s="6"/>
      <c r="AE338" s="6"/>
      <c r="AF338" s="6">
        <f t="shared" si="113"/>
        <v>12</v>
      </c>
      <c r="AG338" s="6"/>
      <c r="AH338" s="6"/>
      <c r="AI338" s="6">
        <f t="shared" si="109"/>
        <v>12</v>
      </c>
      <c r="AJ338" s="6"/>
      <c r="AK338" s="6"/>
      <c r="AL338" s="6">
        <f t="shared" si="110"/>
        <v>12</v>
      </c>
      <c r="AM338" s="6">
        <v>12</v>
      </c>
      <c r="AN338" s="252">
        <f t="shared" si="128"/>
        <v>100</v>
      </c>
    </row>
    <row r="339" spans="1:40" ht="33.75" customHeight="1">
      <c r="A339" s="1" t="s">
        <v>436</v>
      </c>
      <c r="B339" s="25">
        <v>913</v>
      </c>
      <c r="C339" s="8" t="s">
        <v>84</v>
      </c>
      <c r="D339" s="8" t="s">
        <v>437</v>
      </c>
      <c r="E339" s="8" t="s">
        <v>7</v>
      </c>
      <c r="F339" s="138">
        <v>43.3</v>
      </c>
      <c r="G339" s="138"/>
      <c r="H339" s="6">
        <f t="shared" si="121"/>
        <v>43.3</v>
      </c>
      <c r="I339" s="6"/>
      <c r="J339" s="6"/>
      <c r="K339" s="252">
        <f t="shared" si="118"/>
        <v>43.3</v>
      </c>
      <c r="L339" s="6"/>
      <c r="M339" s="6"/>
      <c r="N339" s="6">
        <f t="shared" si="120"/>
        <v>43.3</v>
      </c>
      <c r="O339" s="6"/>
      <c r="P339" s="6"/>
      <c r="Q339" s="6">
        <f t="shared" si="124"/>
        <v>43.3</v>
      </c>
      <c r="R339" s="6"/>
      <c r="S339" s="6"/>
      <c r="T339" s="252">
        <f t="shared" si="130"/>
        <v>43.3</v>
      </c>
      <c r="U339" s="6"/>
      <c r="V339" s="6"/>
      <c r="W339" s="6">
        <f t="shared" si="115"/>
        <v>43.3</v>
      </c>
      <c r="X339" s="6"/>
      <c r="Y339" s="6"/>
      <c r="Z339" s="6">
        <f t="shared" si="114"/>
        <v>43.3</v>
      </c>
      <c r="AA339" s="6"/>
      <c r="AB339" s="6"/>
      <c r="AC339" s="6">
        <f t="shared" si="112"/>
        <v>43.3</v>
      </c>
      <c r="AD339" s="6"/>
      <c r="AE339" s="6">
        <v>-25.8</v>
      </c>
      <c r="AF339" s="6">
        <f t="shared" si="113"/>
        <v>17.499999999999996</v>
      </c>
      <c r="AG339" s="6"/>
      <c r="AH339" s="6"/>
      <c r="AI339" s="6"/>
      <c r="AJ339" s="6"/>
      <c r="AK339" s="6"/>
      <c r="AL339" s="6"/>
      <c r="AM339" s="6">
        <v>17.5</v>
      </c>
      <c r="AN339" s="252">
        <f t="shared" si="128"/>
        <v>100.00000000000003</v>
      </c>
    </row>
    <row r="340" spans="1:40" ht="33.75" customHeight="1">
      <c r="A340" s="212" t="s">
        <v>422</v>
      </c>
      <c r="B340" s="25">
        <v>913</v>
      </c>
      <c r="C340" s="8" t="s">
        <v>84</v>
      </c>
      <c r="D340" s="8" t="s">
        <v>350</v>
      </c>
      <c r="E340" s="8"/>
      <c r="F340" s="161"/>
      <c r="G340" s="161">
        <f>G341</f>
        <v>15624</v>
      </c>
      <c r="H340" s="156">
        <f t="shared" si="121"/>
        <v>15624</v>
      </c>
      <c r="I340" s="156"/>
      <c r="J340" s="156"/>
      <c r="K340" s="252">
        <f t="shared" si="118"/>
        <v>15624</v>
      </c>
      <c r="L340" s="156"/>
      <c r="M340" s="156"/>
      <c r="N340" s="156">
        <f t="shared" si="120"/>
        <v>15624</v>
      </c>
      <c r="O340" s="156"/>
      <c r="P340" s="156"/>
      <c r="Q340" s="156">
        <f t="shared" si="124"/>
        <v>15624</v>
      </c>
      <c r="R340" s="156">
        <f>R341</f>
        <v>0</v>
      </c>
      <c r="S340" s="156"/>
      <c r="T340" s="252">
        <f t="shared" si="130"/>
        <v>15624</v>
      </c>
      <c r="U340" s="156"/>
      <c r="V340" s="156"/>
      <c r="W340" s="156">
        <f t="shared" si="115"/>
        <v>15624</v>
      </c>
      <c r="X340" s="156"/>
      <c r="Y340" s="156"/>
      <c r="Z340" s="156">
        <f t="shared" si="114"/>
        <v>15624</v>
      </c>
      <c r="AA340" s="156"/>
      <c r="AB340" s="156"/>
      <c r="AC340" s="156">
        <f t="shared" si="112"/>
        <v>15624</v>
      </c>
      <c r="AD340" s="156">
        <f>AD341</f>
        <v>-45.4</v>
      </c>
      <c r="AE340" s="156"/>
      <c r="AF340" s="161">
        <f>AF341</f>
        <v>15578.6</v>
      </c>
      <c r="AG340" s="156"/>
      <c r="AH340" s="156"/>
      <c r="AI340" s="156">
        <f t="shared" si="109"/>
        <v>15578.6</v>
      </c>
      <c r="AJ340" s="156"/>
      <c r="AK340" s="156"/>
      <c r="AL340" s="156">
        <f t="shared" si="110"/>
        <v>15578.6</v>
      </c>
      <c r="AM340" s="161">
        <f>AM341</f>
        <v>15578.6</v>
      </c>
      <c r="AN340" s="252">
        <f t="shared" si="128"/>
        <v>100</v>
      </c>
    </row>
    <row r="341" spans="1:40" ht="33.75" customHeight="1">
      <c r="A341" s="1" t="s">
        <v>6</v>
      </c>
      <c r="B341" s="25">
        <v>913</v>
      </c>
      <c r="C341" s="8" t="s">
        <v>84</v>
      </c>
      <c r="D341" s="8" t="s">
        <v>350</v>
      </c>
      <c r="E341" s="8" t="s">
        <v>7</v>
      </c>
      <c r="F341" s="138"/>
      <c r="G341" s="138">
        <v>15624</v>
      </c>
      <c r="H341" s="6">
        <f t="shared" si="121"/>
        <v>15624</v>
      </c>
      <c r="I341" s="6"/>
      <c r="J341" s="6"/>
      <c r="K341" s="252">
        <f t="shared" si="118"/>
        <v>15624</v>
      </c>
      <c r="L341" s="6"/>
      <c r="M341" s="6"/>
      <c r="N341" s="6">
        <f t="shared" si="120"/>
        <v>15624</v>
      </c>
      <c r="O341" s="6"/>
      <c r="P341" s="6"/>
      <c r="Q341" s="6">
        <f t="shared" si="124"/>
        <v>15624</v>
      </c>
      <c r="R341" s="6"/>
      <c r="S341" s="6"/>
      <c r="T341" s="252">
        <f t="shared" si="130"/>
        <v>15624</v>
      </c>
      <c r="U341" s="6"/>
      <c r="V341" s="6"/>
      <c r="W341" s="6">
        <f t="shared" si="115"/>
        <v>15624</v>
      </c>
      <c r="X341" s="6"/>
      <c r="Y341" s="6"/>
      <c r="Z341" s="6">
        <f t="shared" si="114"/>
        <v>15624</v>
      </c>
      <c r="AA341" s="6"/>
      <c r="AB341" s="6"/>
      <c r="AC341" s="6">
        <f t="shared" si="112"/>
        <v>15624</v>
      </c>
      <c r="AD341" s="6">
        <v>-45.4</v>
      </c>
      <c r="AE341" s="6"/>
      <c r="AF341" s="6">
        <f t="shared" si="113"/>
        <v>15578.6</v>
      </c>
      <c r="AG341" s="6"/>
      <c r="AH341" s="6"/>
      <c r="AI341" s="6">
        <f t="shared" si="109"/>
        <v>15578.6</v>
      </c>
      <c r="AJ341" s="6"/>
      <c r="AK341" s="6"/>
      <c r="AL341" s="6">
        <f t="shared" si="110"/>
        <v>15578.6</v>
      </c>
      <c r="AM341" s="6">
        <v>15578.6</v>
      </c>
      <c r="AN341" s="252">
        <f t="shared" si="128"/>
        <v>100</v>
      </c>
    </row>
    <row r="342" spans="1:40" ht="33.75" hidden="1" customHeight="1">
      <c r="A342" s="1"/>
      <c r="B342" s="25"/>
      <c r="C342" s="8"/>
      <c r="D342" s="8"/>
      <c r="E342" s="8"/>
      <c r="F342" s="138"/>
      <c r="G342" s="138"/>
      <c r="H342" s="6">
        <f t="shared" si="121"/>
        <v>0</v>
      </c>
      <c r="I342" s="6"/>
      <c r="J342" s="6"/>
      <c r="K342" s="252">
        <f t="shared" si="118"/>
        <v>0</v>
      </c>
      <c r="L342" s="6"/>
      <c r="M342" s="6"/>
      <c r="N342" s="6"/>
      <c r="O342" s="6"/>
      <c r="P342" s="6"/>
      <c r="Q342" s="6"/>
      <c r="R342" s="6"/>
      <c r="S342" s="6"/>
      <c r="T342" s="252">
        <f t="shared" si="130"/>
        <v>0</v>
      </c>
      <c r="U342" s="6"/>
      <c r="V342" s="6"/>
      <c r="W342" s="6"/>
      <c r="X342" s="6"/>
      <c r="Y342" s="6"/>
      <c r="Z342" s="6">
        <f t="shared" si="114"/>
        <v>0</v>
      </c>
      <c r="AA342" s="6">
        <f>AA343</f>
        <v>0</v>
      </c>
      <c r="AB342" s="6"/>
      <c r="AC342" s="6">
        <f t="shared" si="112"/>
        <v>0</v>
      </c>
      <c r="AD342" s="6"/>
      <c r="AE342" s="6"/>
      <c r="AF342" s="6">
        <f t="shared" si="113"/>
        <v>0</v>
      </c>
      <c r="AG342" s="6"/>
      <c r="AH342" s="6"/>
      <c r="AI342" s="6">
        <f t="shared" si="109"/>
        <v>0</v>
      </c>
      <c r="AJ342" s="6"/>
      <c r="AK342" s="6"/>
      <c r="AL342" s="6">
        <f t="shared" si="110"/>
        <v>0</v>
      </c>
      <c r="AM342" s="6"/>
      <c r="AN342" s="252" t="e">
        <f t="shared" si="128"/>
        <v>#DIV/0!</v>
      </c>
    </row>
    <row r="343" spans="1:40" ht="33.75" hidden="1" customHeight="1">
      <c r="A343" s="1"/>
      <c r="B343" s="25"/>
      <c r="C343" s="8"/>
      <c r="D343" s="8"/>
      <c r="E343" s="8"/>
      <c r="F343" s="138"/>
      <c r="G343" s="138"/>
      <c r="H343" s="6">
        <f t="shared" si="121"/>
        <v>0</v>
      </c>
      <c r="I343" s="6"/>
      <c r="J343" s="6"/>
      <c r="K343" s="252">
        <f t="shared" si="118"/>
        <v>0</v>
      </c>
      <c r="L343" s="6"/>
      <c r="M343" s="6"/>
      <c r="N343" s="6"/>
      <c r="O343" s="6"/>
      <c r="P343" s="6"/>
      <c r="Q343" s="6"/>
      <c r="R343" s="6"/>
      <c r="S343" s="6"/>
      <c r="T343" s="252">
        <f t="shared" si="130"/>
        <v>0</v>
      </c>
      <c r="U343" s="6"/>
      <c r="V343" s="6"/>
      <c r="W343" s="6"/>
      <c r="X343" s="6"/>
      <c r="Y343" s="6"/>
      <c r="Z343" s="6">
        <f t="shared" si="114"/>
        <v>0</v>
      </c>
      <c r="AA343" s="6"/>
      <c r="AB343" s="6"/>
      <c r="AC343" s="6">
        <f t="shared" si="112"/>
        <v>0</v>
      </c>
      <c r="AD343" s="6"/>
      <c r="AE343" s="6"/>
      <c r="AF343" s="6">
        <f t="shared" si="113"/>
        <v>0</v>
      </c>
      <c r="AG343" s="6"/>
      <c r="AH343" s="6"/>
      <c r="AI343" s="6">
        <f t="shared" si="109"/>
        <v>0</v>
      </c>
      <c r="AJ343" s="6"/>
      <c r="AK343" s="6"/>
      <c r="AL343" s="6">
        <f t="shared" si="110"/>
        <v>0</v>
      </c>
      <c r="AM343" s="6"/>
      <c r="AN343" s="252" t="e">
        <f t="shared" si="128"/>
        <v>#DIV/0!</v>
      </c>
    </row>
    <row r="344" spans="1:40" ht="33.75" customHeight="1">
      <c r="A344" s="69" t="s">
        <v>513</v>
      </c>
      <c r="B344" s="25">
        <v>913</v>
      </c>
      <c r="C344" s="8" t="s">
        <v>84</v>
      </c>
      <c r="D344" s="8" t="s">
        <v>514</v>
      </c>
      <c r="E344" s="8"/>
      <c r="F344" s="138"/>
      <c r="G344" s="138"/>
      <c r="H344" s="6"/>
      <c r="I344" s="6"/>
      <c r="J344" s="6"/>
      <c r="K344" s="252"/>
      <c r="L344" s="6"/>
      <c r="M344" s="6"/>
      <c r="N344" s="6"/>
      <c r="O344" s="6"/>
      <c r="P344" s="6"/>
      <c r="Q344" s="6"/>
      <c r="R344" s="6">
        <f>R345+R346</f>
        <v>750</v>
      </c>
      <c r="S344" s="6">
        <f>S345+S346</f>
        <v>75</v>
      </c>
      <c r="T344" s="252">
        <f t="shared" si="130"/>
        <v>825</v>
      </c>
      <c r="U344" s="6"/>
      <c r="V344" s="6">
        <f>V345</f>
        <v>171.4</v>
      </c>
      <c r="W344" s="6">
        <f t="shared" si="115"/>
        <v>996.4</v>
      </c>
      <c r="X344" s="6"/>
      <c r="Y344" s="6"/>
      <c r="Z344" s="6">
        <f t="shared" si="114"/>
        <v>996.4</v>
      </c>
      <c r="AA344" s="6"/>
      <c r="AB344" s="6"/>
      <c r="AC344" s="6">
        <f t="shared" si="112"/>
        <v>996.4</v>
      </c>
      <c r="AD344" s="6"/>
      <c r="AE344" s="6"/>
      <c r="AF344" s="6">
        <f>AF345+AF346</f>
        <v>996.4</v>
      </c>
      <c r="AG344" s="6"/>
      <c r="AH344" s="6"/>
      <c r="AI344" s="6"/>
      <c r="AJ344" s="6"/>
      <c r="AK344" s="6"/>
      <c r="AL344" s="6"/>
      <c r="AM344" s="6">
        <f>AM345+AM346</f>
        <v>996.4</v>
      </c>
      <c r="AN344" s="252">
        <f t="shared" si="128"/>
        <v>100</v>
      </c>
    </row>
    <row r="345" spans="1:40" ht="33.75" customHeight="1">
      <c r="A345" s="1" t="s">
        <v>505</v>
      </c>
      <c r="B345" s="25">
        <v>913</v>
      </c>
      <c r="C345" s="8" t="s">
        <v>84</v>
      </c>
      <c r="D345" s="8" t="s">
        <v>514</v>
      </c>
      <c r="E345" s="8" t="s">
        <v>9</v>
      </c>
      <c r="F345" s="138"/>
      <c r="G345" s="138"/>
      <c r="H345" s="6"/>
      <c r="I345" s="6"/>
      <c r="J345" s="6"/>
      <c r="K345" s="252"/>
      <c r="L345" s="6"/>
      <c r="M345" s="6"/>
      <c r="N345" s="6"/>
      <c r="O345" s="6"/>
      <c r="P345" s="6"/>
      <c r="Q345" s="6"/>
      <c r="R345" s="6">
        <v>750</v>
      </c>
      <c r="S345" s="6"/>
      <c r="T345" s="252">
        <f t="shared" si="130"/>
        <v>750</v>
      </c>
      <c r="U345" s="6"/>
      <c r="V345" s="6">
        <v>171.4</v>
      </c>
      <c r="W345" s="6">
        <f t="shared" si="115"/>
        <v>921.4</v>
      </c>
      <c r="X345" s="6"/>
      <c r="Y345" s="6"/>
      <c r="Z345" s="6">
        <f t="shared" si="114"/>
        <v>921.4</v>
      </c>
      <c r="AA345" s="6"/>
      <c r="AB345" s="6"/>
      <c r="AC345" s="6">
        <f t="shared" si="112"/>
        <v>921.4</v>
      </c>
      <c r="AD345" s="6"/>
      <c r="AE345" s="6"/>
      <c r="AF345" s="6">
        <f t="shared" si="113"/>
        <v>921.4</v>
      </c>
      <c r="AG345" s="6"/>
      <c r="AH345" s="6"/>
      <c r="AI345" s="6"/>
      <c r="AJ345" s="6"/>
      <c r="AK345" s="6"/>
      <c r="AL345" s="6"/>
      <c r="AM345" s="6">
        <v>921.4</v>
      </c>
      <c r="AN345" s="252">
        <f t="shared" si="128"/>
        <v>100</v>
      </c>
    </row>
    <row r="346" spans="1:40" ht="33.75" customHeight="1">
      <c r="A346" s="1" t="s">
        <v>452</v>
      </c>
      <c r="B346" s="25">
        <v>913</v>
      </c>
      <c r="C346" s="8" t="s">
        <v>84</v>
      </c>
      <c r="D346" s="8" t="s">
        <v>515</v>
      </c>
      <c r="E346" s="8" t="s">
        <v>9</v>
      </c>
      <c r="F346" s="138"/>
      <c r="G346" s="138"/>
      <c r="H346" s="6"/>
      <c r="I346" s="6"/>
      <c r="J346" s="6"/>
      <c r="K346" s="252"/>
      <c r="L346" s="6"/>
      <c r="M346" s="6"/>
      <c r="N346" s="6"/>
      <c r="O346" s="6"/>
      <c r="P346" s="6"/>
      <c r="Q346" s="6"/>
      <c r="R346" s="6"/>
      <c r="S346" s="6">
        <v>75</v>
      </c>
      <c r="T346" s="252">
        <f t="shared" si="130"/>
        <v>75</v>
      </c>
      <c r="U346" s="6"/>
      <c r="V346" s="6"/>
      <c r="W346" s="6">
        <f t="shared" si="115"/>
        <v>75</v>
      </c>
      <c r="X346" s="6"/>
      <c r="Y346" s="6"/>
      <c r="Z346" s="6">
        <f t="shared" si="114"/>
        <v>75</v>
      </c>
      <c r="AA346" s="6"/>
      <c r="AB346" s="6"/>
      <c r="AC346" s="6">
        <f t="shared" si="112"/>
        <v>75</v>
      </c>
      <c r="AD346" s="6"/>
      <c r="AE346" s="6"/>
      <c r="AF346" s="6">
        <f t="shared" si="113"/>
        <v>75</v>
      </c>
      <c r="AG346" s="6"/>
      <c r="AH346" s="6"/>
      <c r="AI346" s="6"/>
      <c r="AJ346" s="6"/>
      <c r="AK346" s="6"/>
      <c r="AL346" s="6"/>
      <c r="AM346" s="6">
        <v>75</v>
      </c>
      <c r="AN346" s="252">
        <f t="shared" si="128"/>
        <v>100</v>
      </c>
    </row>
    <row r="347" spans="1:40" ht="50.25" customHeight="1">
      <c r="A347" s="218" t="s">
        <v>412</v>
      </c>
      <c r="B347" s="262" t="s">
        <v>79</v>
      </c>
      <c r="C347" s="243" t="s">
        <v>84</v>
      </c>
      <c r="D347" s="243" t="s">
        <v>164</v>
      </c>
      <c r="E347" s="243"/>
      <c r="F347" s="245">
        <f>F348+F350+F351+F352</f>
        <v>35168.500000000007</v>
      </c>
      <c r="G347" s="245">
        <f>G348+G350+G351+G352</f>
        <v>0</v>
      </c>
      <c r="H347" s="244">
        <f t="shared" si="121"/>
        <v>35168.500000000007</v>
      </c>
      <c r="I347" s="244">
        <f>I348+I350+I351+I352</f>
        <v>0</v>
      </c>
      <c r="J347" s="244">
        <f>J348+J350+J351+J352</f>
        <v>767.6</v>
      </c>
      <c r="K347" s="252">
        <f t="shared" si="118"/>
        <v>35936.100000000006</v>
      </c>
      <c r="L347" s="244">
        <f t="shared" ref="L347:AK347" si="132">L348+L350+L351+L352</f>
        <v>0</v>
      </c>
      <c r="M347" s="244">
        <f>M348+M350+M351+M352</f>
        <v>1371.1</v>
      </c>
      <c r="N347" s="244">
        <f t="shared" si="120"/>
        <v>37307.200000000004</v>
      </c>
      <c r="O347" s="244">
        <f t="shared" si="132"/>
        <v>0</v>
      </c>
      <c r="P347" s="244">
        <f t="shared" si="132"/>
        <v>1282.8999999999999</v>
      </c>
      <c r="Q347" s="244">
        <f t="shared" si="132"/>
        <v>38590.100000000006</v>
      </c>
      <c r="R347" s="244">
        <f t="shared" si="132"/>
        <v>0</v>
      </c>
      <c r="S347" s="244">
        <f>S348+S350+S351+S352</f>
        <v>3840.4000000000005</v>
      </c>
      <c r="T347" s="252">
        <f t="shared" si="130"/>
        <v>42430.500000000007</v>
      </c>
      <c r="U347" s="244">
        <f t="shared" si="132"/>
        <v>0</v>
      </c>
      <c r="V347" s="244">
        <f t="shared" si="132"/>
        <v>810.2</v>
      </c>
      <c r="W347" s="244">
        <f t="shared" si="115"/>
        <v>43240.700000000004</v>
      </c>
      <c r="X347" s="244">
        <f t="shared" si="132"/>
        <v>0</v>
      </c>
      <c r="Y347" s="244">
        <f>Y348+Y350+Y351+Y352+Y349</f>
        <v>1048.8999999999999</v>
      </c>
      <c r="Z347" s="244">
        <f t="shared" si="114"/>
        <v>44289.600000000006</v>
      </c>
      <c r="AA347" s="244">
        <f t="shared" si="132"/>
        <v>0</v>
      </c>
      <c r="AB347" s="244">
        <f t="shared" si="132"/>
        <v>-44.2</v>
      </c>
      <c r="AC347" s="244">
        <f>AC348+AC350+AC351+AC352</f>
        <v>44247.900000000009</v>
      </c>
      <c r="AD347" s="244">
        <f t="shared" si="132"/>
        <v>0</v>
      </c>
      <c r="AE347" s="244">
        <f>AE348+AE350+AE351+AE352</f>
        <v>-3501.4</v>
      </c>
      <c r="AF347" s="245">
        <f>AF348+AF350+AF351+AF352</f>
        <v>40720.400000000001</v>
      </c>
      <c r="AG347" s="244">
        <f t="shared" si="132"/>
        <v>0</v>
      </c>
      <c r="AH347" s="244">
        <f>AH348+AH350+AH351+AH352</f>
        <v>0</v>
      </c>
      <c r="AI347" s="244">
        <f t="shared" si="109"/>
        <v>40720.400000000001</v>
      </c>
      <c r="AJ347" s="244">
        <f t="shared" si="132"/>
        <v>0</v>
      </c>
      <c r="AK347" s="244">
        <f t="shared" si="132"/>
        <v>0</v>
      </c>
      <c r="AL347" s="244">
        <f t="shared" si="110"/>
        <v>40720.400000000001</v>
      </c>
      <c r="AM347" s="245">
        <f>AM348+AM350+AM351+AM352</f>
        <v>39735.30000000001</v>
      </c>
      <c r="AN347" s="252">
        <f t="shared" si="128"/>
        <v>97.580819441852256</v>
      </c>
    </row>
    <row r="348" spans="1:40" ht="49.5" customHeight="1">
      <c r="A348" s="1" t="s">
        <v>6</v>
      </c>
      <c r="B348" s="25" t="s">
        <v>79</v>
      </c>
      <c r="C348" s="8" t="s">
        <v>84</v>
      </c>
      <c r="D348" s="8" t="s">
        <v>164</v>
      </c>
      <c r="E348" s="8" t="s">
        <v>7</v>
      </c>
      <c r="F348" s="276">
        <v>159.9</v>
      </c>
      <c r="G348" s="138"/>
      <c r="H348" s="6">
        <f t="shared" si="121"/>
        <v>159.9</v>
      </c>
      <c r="I348" s="6"/>
      <c r="J348" s="6"/>
      <c r="K348" s="252">
        <f t="shared" si="118"/>
        <v>159.9</v>
      </c>
      <c r="L348" s="6"/>
      <c r="M348" s="6"/>
      <c r="N348" s="6">
        <f t="shared" si="120"/>
        <v>159.9</v>
      </c>
      <c r="O348" s="6"/>
      <c r="P348" s="6"/>
      <c r="Q348" s="6">
        <f t="shared" si="124"/>
        <v>159.9</v>
      </c>
      <c r="R348" s="6"/>
      <c r="S348" s="6"/>
      <c r="T348" s="252">
        <f t="shared" si="130"/>
        <v>159.9</v>
      </c>
      <c r="U348" s="6"/>
      <c r="V348" s="6"/>
      <c r="W348" s="6">
        <f t="shared" si="115"/>
        <v>159.9</v>
      </c>
      <c r="X348" s="6"/>
      <c r="Y348" s="6"/>
      <c r="Z348" s="6">
        <f t="shared" si="114"/>
        <v>159.9</v>
      </c>
      <c r="AA348" s="6"/>
      <c r="AB348" s="6"/>
      <c r="AC348" s="6">
        <f t="shared" si="112"/>
        <v>159.9</v>
      </c>
      <c r="AD348" s="6"/>
      <c r="AE348" s="6">
        <f>-17.6-31.1-91.6</f>
        <v>-140.30000000000001</v>
      </c>
      <c r="AF348" s="6">
        <f t="shared" si="113"/>
        <v>19.599999999999994</v>
      </c>
      <c r="AG348" s="6"/>
      <c r="AH348" s="6"/>
      <c r="AI348" s="6">
        <f t="shared" si="109"/>
        <v>19.599999999999994</v>
      </c>
      <c r="AJ348" s="6"/>
      <c r="AK348" s="6"/>
      <c r="AL348" s="6">
        <f t="shared" si="110"/>
        <v>19.599999999999994</v>
      </c>
      <c r="AM348" s="138">
        <v>9.9</v>
      </c>
      <c r="AN348" s="252">
        <f t="shared" si="128"/>
        <v>50.510204081632672</v>
      </c>
    </row>
    <row r="349" spans="1:40" ht="33.75" hidden="1" customHeight="1">
      <c r="A349" s="1" t="s">
        <v>260</v>
      </c>
      <c r="B349" s="25" t="s">
        <v>79</v>
      </c>
      <c r="C349" s="8" t="s">
        <v>84</v>
      </c>
      <c r="D349" s="8" t="s">
        <v>164</v>
      </c>
      <c r="E349" s="8" t="s">
        <v>7</v>
      </c>
      <c r="F349" s="276"/>
      <c r="G349" s="138"/>
      <c r="H349" s="6">
        <f t="shared" si="121"/>
        <v>0</v>
      </c>
      <c r="I349" s="6"/>
      <c r="J349" s="6"/>
      <c r="K349" s="252">
        <f t="shared" si="118"/>
        <v>0</v>
      </c>
      <c r="L349" s="6"/>
      <c r="M349" s="6"/>
      <c r="N349" s="6"/>
      <c r="O349" s="6"/>
      <c r="P349" s="6"/>
      <c r="Q349" s="6"/>
      <c r="R349" s="6"/>
      <c r="S349" s="6"/>
      <c r="T349" s="252">
        <f t="shared" si="130"/>
        <v>0</v>
      </c>
      <c r="U349" s="6"/>
      <c r="V349" s="6"/>
      <c r="W349" s="6"/>
      <c r="X349" s="6"/>
      <c r="Y349" s="6"/>
      <c r="Z349" s="6">
        <f t="shared" si="114"/>
        <v>0</v>
      </c>
      <c r="AA349" s="6"/>
      <c r="AB349" s="6"/>
      <c r="AC349" s="6">
        <f t="shared" si="112"/>
        <v>0</v>
      </c>
      <c r="AD349" s="6"/>
      <c r="AE349" s="6"/>
      <c r="AF349" s="6">
        <f t="shared" si="113"/>
        <v>0</v>
      </c>
      <c r="AG349" s="6"/>
      <c r="AI349" s="6">
        <f t="shared" si="109"/>
        <v>0</v>
      </c>
      <c r="AJ349" s="6"/>
      <c r="AK349" s="6"/>
      <c r="AL349" s="6">
        <f t="shared" si="110"/>
        <v>0</v>
      </c>
      <c r="AM349" s="138"/>
      <c r="AN349" s="252" t="e">
        <f t="shared" si="128"/>
        <v>#DIV/0!</v>
      </c>
    </row>
    <row r="350" spans="1:40" ht="33.75" customHeight="1">
      <c r="A350" s="136" t="s">
        <v>8</v>
      </c>
      <c r="B350" s="25">
        <v>913</v>
      </c>
      <c r="C350" s="8" t="s">
        <v>84</v>
      </c>
      <c r="D350" s="8" t="s">
        <v>164</v>
      </c>
      <c r="E350" s="8" t="s">
        <v>9</v>
      </c>
      <c r="F350" s="276">
        <f>34806.3-5269.3-211.6+3000+119.6+107.5-43.3+0.1-50</f>
        <v>32459.300000000003</v>
      </c>
      <c r="G350" s="138"/>
      <c r="H350" s="6">
        <f t="shared" si="121"/>
        <v>32459.300000000003</v>
      </c>
      <c r="I350" s="6"/>
      <c r="J350" s="6">
        <f>1000-0.2-227.8-4.4</f>
        <v>767.6</v>
      </c>
      <c r="K350" s="252">
        <f t="shared" si="118"/>
        <v>33226.9</v>
      </c>
      <c r="L350" s="6"/>
      <c r="M350" s="6">
        <f>700+746.1-75</f>
        <v>1371.1</v>
      </c>
      <c r="N350" s="6">
        <f t="shared" si="120"/>
        <v>34598</v>
      </c>
      <c r="O350" s="6"/>
      <c r="P350" s="6">
        <f>167.6+1115.3</f>
        <v>1282.8999999999999</v>
      </c>
      <c r="Q350" s="6">
        <f t="shared" si="124"/>
        <v>35880.9</v>
      </c>
      <c r="R350" s="6"/>
      <c r="S350" s="6">
        <f>60.8+10+193.1+47.6+3024.8+240+8.9+200+100-76.7-2.6+1.9</f>
        <v>3807.8000000000006</v>
      </c>
      <c r="T350" s="252">
        <f t="shared" si="130"/>
        <v>39688.700000000004</v>
      </c>
      <c r="U350" s="6"/>
      <c r="V350" s="6">
        <f>11.8+150.9+417.7-63.8+194.9+100-1.5-2.4-0.2-2.4-4.3+9+0.5</f>
        <v>810.2</v>
      </c>
      <c r="W350" s="6">
        <f>T350+U350+V350</f>
        <v>40498.9</v>
      </c>
      <c r="X350" s="6"/>
      <c r="Y350" s="6">
        <f>500+450+100.8+100-10-91.9-4</f>
        <v>1044.8999999999999</v>
      </c>
      <c r="Z350" s="6">
        <f t="shared" si="114"/>
        <v>41543.800000000003</v>
      </c>
      <c r="AA350" s="6"/>
      <c r="AB350" s="6">
        <f>-10-34.2</f>
        <v>-44.2</v>
      </c>
      <c r="AC350" s="6">
        <f>Z350+AA350+AB350+2.5</f>
        <v>41502.100000000006</v>
      </c>
      <c r="AD350" s="6"/>
      <c r="AE350" s="6">
        <f>-10-14.6+7.6-3431.1+50-2-2+1.2+25.8</f>
        <v>-3375.1</v>
      </c>
      <c r="AF350" s="6">
        <v>38100.9</v>
      </c>
      <c r="AG350" s="6"/>
      <c r="AH350" s="6"/>
      <c r="AI350" s="6">
        <f t="shared" si="109"/>
        <v>38100.9</v>
      </c>
      <c r="AJ350" s="6"/>
      <c r="AK350" s="6"/>
      <c r="AL350" s="6">
        <f t="shared" si="110"/>
        <v>38100.9</v>
      </c>
      <c r="AM350" s="138">
        <f>37146.9-0.2</f>
        <v>37146.700000000004</v>
      </c>
      <c r="AN350" s="252">
        <f t="shared" si="128"/>
        <v>97.495597216863644</v>
      </c>
    </row>
    <row r="351" spans="1:40" ht="21" customHeight="1">
      <c r="A351" s="1" t="s">
        <v>66</v>
      </c>
      <c r="B351" s="25">
        <v>913</v>
      </c>
      <c r="C351" s="8" t="s">
        <v>84</v>
      </c>
      <c r="D351" s="8" t="s">
        <v>164</v>
      </c>
      <c r="E351" s="8" t="s">
        <v>67</v>
      </c>
      <c r="F351" s="276">
        <v>28</v>
      </c>
      <c r="G351" s="138"/>
      <c r="H351" s="6">
        <f t="shared" si="121"/>
        <v>28</v>
      </c>
      <c r="I351" s="6"/>
      <c r="J351" s="6"/>
      <c r="K351" s="252">
        <f t="shared" si="118"/>
        <v>28</v>
      </c>
      <c r="L351" s="6"/>
      <c r="M351" s="6"/>
      <c r="N351" s="6">
        <f t="shared" si="120"/>
        <v>28</v>
      </c>
      <c r="O351" s="6"/>
      <c r="P351" s="6"/>
      <c r="Q351" s="6">
        <f t="shared" si="124"/>
        <v>28</v>
      </c>
      <c r="R351" s="6"/>
      <c r="S351" s="6"/>
      <c r="T351" s="252">
        <f t="shared" si="130"/>
        <v>28</v>
      </c>
      <c r="U351" s="6"/>
      <c r="V351" s="6"/>
      <c r="W351" s="6">
        <f t="shared" si="115"/>
        <v>28</v>
      </c>
      <c r="X351" s="6"/>
      <c r="Y351" s="6"/>
      <c r="Z351" s="6">
        <f t="shared" si="114"/>
        <v>28</v>
      </c>
      <c r="AA351" s="6"/>
      <c r="AB351" s="6"/>
      <c r="AC351" s="6">
        <f t="shared" si="112"/>
        <v>28</v>
      </c>
      <c r="AD351" s="6"/>
      <c r="AE351" s="6"/>
      <c r="AF351" s="6">
        <f t="shared" si="113"/>
        <v>28</v>
      </c>
      <c r="AG351" s="6"/>
      <c r="AH351" s="6"/>
      <c r="AI351" s="6">
        <f t="shared" si="109"/>
        <v>28</v>
      </c>
      <c r="AJ351" s="6"/>
      <c r="AK351" s="6"/>
      <c r="AL351" s="6">
        <f t="shared" si="110"/>
        <v>28</v>
      </c>
      <c r="AM351" s="138">
        <v>16.8</v>
      </c>
      <c r="AN351" s="252">
        <f t="shared" si="128"/>
        <v>60</v>
      </c>
    </row>
    <row r="352" spans="1:40" ht="21" customHeight="1">
      <c r="A352" s="1" t="s">
        <v>17</v>
      </c>
      <c r="B352" s="25">
        <v>913</v>
      </c>
      <c r="C352" s="8" t="s">
        <v>84</v>
      </c>
      <c r="D352" s="8" t="s">
        <v>164</v>
      </c>
      <c r="E352" s="8" t="s">
        <v>18</v>
      </c>
      <c r="F352" s="276">
        <f>2471.3+50</f>
        <v>2521.3000000000002</v>
      </c>
      <c r="G352" s="138"/>
      <c r="H352" s="6">
        <f t="shared" si="121"/>
        <v>2521.3000000000002</v>
      </c>
      <c r="I352" s="6"/>
      <c r="J352" s="6"/>
      <c r="K352" s="252">
        <f t="shared" si="118"/>
        <v>2521.3000000000002</v>
      </c>
      <c r="L352" s="6"/>
      <c r="M352" s="6"/>
      <c r="N352" s="6">
        <f t="shared" si="120"/>
        <v>2521.3000000000002</v>
      </c>
      <c r="O352" s="6"/>
      <c r="P352" s="6"/>
      <c r="Q352" s="6">
        <f t="shared" si="124"/>
        <v>2521.3000000000002</v>
      </c>
      <c r="R352" s="6"/>
      <c r="S352" s="6">
        <f>50+2.6-20</f>
        <v>32.6</v>
      </c>
      <c r="T352" s="252">
        <f t="shared" si="130"/>
        <v>2553.9</v>
      </c>
      <c r="U352" s="6"/>
      <c r="V352" s="6"/>
      <c r="W352" s="6">
        <f t="shared" si="115"/>
        <v>2553.9</v>
      </c>
      <c r="X352" s="6"/>
      <c r="Y352" s="6">
        <f>-2.5+2.5+4</f>
        <v>4</v>
      </c>
      <c r="Z352" s="6">
        <f t="shared" si="114"/>
        <v>2557.9</v>
      </c>
      <c r="AA352" s="6"/>
      <c r="AB352" s="6"/>
      <c r="AC352" s="6">
        <f t="shared" si="112"/>
        <v>2557.9</v>
      </c>
      <c r="AD352" s="6"/>
      <c r="AE352" s="6">
        <f>10+2+2</f>
        <v>14</v>
      </c>
      <c r="AF352" s="6">
        <f t="shared" si="113"/>
        <v>2571.9</v>
      </c>
      <c r="AG352" s="6"/>
      <c r="AH352" s="6"/>
      <c r="AI352" s="6">
        <f t="shared" si="109"/>
        <v>2571.9</v>
      </c>
      <c r="AJ352" s="6"/>
      <c r="AK352" s="6"/>
      <c r="AL352" s="6">
        <f t="shared" si="110"/>
        <v>2571.9</v>
      </c>
      <c r="AM352" s="138">
        <v>2561.9</v>
      </c>
      <c r="AN352" s="252">
        <f t="shared" si="128"/>
        <v>99.611182394338812</v>
      </c>
    </row>
    <row r="353" spans="1:40" ht="21" customHeight="1">
      <c r="A353" s="69" t="s">
        <v>351</v>
      </c>
      <c r="B353" s="87"/>
      <c r="C353" s="58"/>
      <c r="D353" s="58"/>
      <c r="E353" s="58"/>
      <c r="F353" s="166">
        <f>F354+F359</f>
        <v>0</v>
      </c>
      <c r="G353" s="166">
        <f>G354+G359</f>
        <v>171.5</v>
      </c>
      <c r="H353" s="28">
        <f t="shared" si="121"/>
        <v>171.5</v>
      </c>
      <c r="I353" s="28"/>
      <c r="J353" s="28"/>
      <c r="K353" s="252">
        <f t="shared" si="118"/>
        <v>171.5</v>
      </c>
      <c r="L353" s="28"/>
      <c r="M353" s="28">
        <f>M358</f>
        <v>105</v>
      </c>
      <c r="N353" s="6">
        <f t="shared" si="120"/>
        <v>276.5</v>
      </c>
      <c r="O353" s="28"/>
      <c r="P353" s="28"/>
      <c r="Q353" s="6">
        <f t="shared" si="124"/>
        <v>276.5</v>
      </c>
      <c r="R353" s="28"/>
      <c r="S353" s="28"/>
      <c r="T353" s="252">
        <f t="shared" si="130"/>
        <v>276.5</v>
      </c>
      <c r="U353" s="28"/>
      <c r="V353" s="28">
        <f>V358</f>
        <v>30</v>
      </c>
      <c r="W353" s="6">
        <f t="shared" si="115"/>
        <v>306.5</v>
      </c>
      <c r="X353" s="28">
        <f>X359</f>
        <v>-43.9</v>
      </c>
      <c r="Y353" s="28">
        <f>Y358</f>
        <v>10</v>
      </c>
      <c r="Z353" s="6">
        <f t="shared" si="114"/>
        <v>272.60000000000002</v>
      </c>
      <c r="AA353" s="28"/>
      <c r="AB353" s="28"/>
      <c r="AC353" s="6">
        <f t="shared" si="112"/>
        <v>272.60000000000002</v>
      </c>
      <c r="AD353" s="28"/>
      <c r="AE353" s="28"/>
      <c r="AF353" s="166">
        <f>AF354+AF359+AF358</f>
        <v>322.60000000000002</v>
      </c>
      <c r="AG353" s="28"/>
      <c r="AH353" s="28"/>
      <c r="AI353" s="28"/>
      <c r="AJ353" s="28"/>
      <c r="AK353" s="28"/>
      <c r="AL353" s="28"/>
      <c r="AM353" s="166">
        <f>AM354+AM359+AM358</f>
        <v>304.2</v>
      </c>
      <c r="AN353" s="252">
        <f t="shared" si="128"/>
        <v>94.296342219466823</v>
      </c>
    </row>
    <row r="354" spans="1:40" ht="33.75" hidden="1" customHeight="1">
      <c r="A354" s="1" t="s">
        <v>352</v>
      </c>
      <c r="B354" s="25">
        <v>913</v>
      </c>
      <c r="C354" s="8" t="s">
        <v>84</v>
      </c>
      <c r="D354" s="8" t="s">
        <v>154</v>
      </c>
      <c r="E354" s="8"/>
      <c r="F354" s="138">
        <f>F355+F356</f>
        <v>0</v>
      </c>
      <c r="G354" s="138">
        <f>G355+G356</f>
        <v>0</v>
      </c>
      <c r="H354" s="6">
        <f t="shared" si="121"/>
        <v>0</v>
      </c>
      <c r="I354" s="6">
        <f>I359+I361</f>
        <v>0</v>
      </c>
      <c r="J354" s="6"/>
      <c r="K354" s="252">
        <f t="shared" si="118"/>
        <v>0</v>
      </c>
      <c r="L354" s="6">
        <f>L359+L361</f>
        <v>0</v>
      </c>
      <c r="M354" s="6">
        <f>M359+M361</f>
        <v>0</v>
      </c>
      <c r="N354" s="6">
        <f t="shared" si="120"/>
        <v>0</v>
      </c>
      <c r="O354" s="6">
        <f>O359+O361</f>
        <v>0</v>
      </c>
      <c r="P354" s="6">
        <f>P359+P361</f>
        <v>0</v>
      </c>
      <c r="Q354" s="6">
        <f t="shared" si="124"/>
        <v>0</v>
      </c>
      <c r="R354" s="6">
        <f>R359+R361</f>
        <v>0</v>
      </c>
      <c r="S354" s="6">
        <f>S359+S361</f>
        <v>0</v>
      </c>
      <c r="T354" s="252">
        <f t="shared" si="130"/>
        <v>0</v>
      </c>
      <c r="U354" s="6">
        <f>U359+U361</f>
        <v>0</v>
      </c>
      <c r="V354" s="6">
        <f>V359+V361</f>
        <v>0</v>
      </c>
      <c r="W354" s="6">
        <f t="shared" si="115"/>
        <v>0</v>
      </c>
      <c r="X354" s="6">
        <f>X359+X361</f>
        <v>-43.9</v>
      </c>
      <c r="Y354" s="6">
        <f>Y359+Y361</f>
        <v>0</v>
      </c>
      <c r="Z354" s="6">
        <f t="shared" si="114"/>
        <v>-43.9</v>
      </c>
      <c r="AA354" s="6">
        <f>AA359+AA361</f>
        <v>0</v>
      </c>
      <c r="AB354" s="6">
        <f>AB359+AB361</f>
        <v>0</v>
      </c>
      <c r="AC354" s="6">
        <f t="shared" si="112"/>
        <v>-43.9</v>
      </c>
      <c r="AD354" s="6">
        <f>AD359+AD361</f>
        <v>0</v>
      </c>
      <c r="AE354" s="6">
        <f>AE359+AE361</f>
        <v>0</v>
      </c>
      <c r="AF354" s="6"/>
      <c r="AG354" s="6">
        <f>AG359+AG361</f>
        <v>0</v>
      </c>
      <c r="AH354" s="6">
        <f>AH359+AH361</f>
        <v>0</v>
      </c>
      <c r="AI354" s="6">
        <f t="shared" si="109"/>
        <v>0</v>
      </c>
      <c r="AJ354" s="6">
        <f>AJ359</f>
        <v>0</v>
      </c>
      <c r="AK354" s="6">
        <f>AK359+AK361</f>
        <v>0</v>
      </c>
      <c r="AL354" s="6">
        <f t="shared" si="110"/>
        <v>0</v>
      </c>
      <c r="AM354" s="138">
        <f t="shared" ref="AM354" si="133">AM355+AM356</f>
        <v>0</v>
      </c>
      <c r="AN354" s="252" t="e">
        <f t="shared" si="128"/>
        <v>#DIV/0!</v>
      </c>
    </row>
    <row r="355" spans="1:40" ht="33.75" hidden="1" customHeight="1">
      <c r="A355" s="1" t="s">
        <v>6</v>
      </c>
      <c r="B355" s="25">
        <v>913</v>
      </c>
      <c r="C355" s="8" t="s">
        <v>84</v>
      </c>
      <c r="D355" s="8" t="s">
        <v>154</v>
      </c>
      <c r="E355" s="8" t="s">
        <v>7</v>
      </c>
      <c r="F355" s="138"/>
      <c r="G355" s="138"/>
      <c r="H355" s="6">
        <f t="shared" si="121"/>
        <v>0</v>
      </c>
      <c r="I355" s="6"/>
      <c r="J355" s="6"/>
      <c r="K355" s="252">
        <f t="shared" si="118"/>
        <v>0</v>
      </c>
      <c r="L355" s="6"/>
      <c r="M355" s="6"/>
      <c r="N355" s="6">
        <f t="shared" si="120"/>
        <v>0</v>
      </c>
      <c r="O355" s="6"/>
      <c r="P355" s="6"/>
      <c r="Q355" s="6">
        <f t="shared" si="124"/>
        <v>0</v>
      </c>
      <c r="R355" s="6"/>
      <c r="S355" s="6"/>
      <c r="T355" s="252">
        <f t="shared" si="130"/>
        <v>0</v>
      </c>
      <c r="U355" s="6"/>
      <c r="V355" s="6"/>
      <c r="W355" s="6">
        <f t="shared" si="115"/>
        <v>0</v>
      </c>
      <c r="X355" s="6"/>
      <c r="Y355" s="6"/>
      <c r="Z355" s="6">
        <f t="shared" si="114"/>
        <v>0</v>
      </c>
      <c r="AA355" s="6"/>
      <c r="AB355" s="6"/>
      <c r="AC355" s="6">
        <f t="shared" si="112"/>
        <v>0</v>
      </c>
      <c r="AD355" s="6"/>
      <c r="AE355" s="6"/>
      <c r="AF355" s="6">
        <f t="shared" si="113"/>
        <v>0</v>
      </c>
      <c r="AG355" s="6"/>
      <c r="AH355" s="6"/>
      <c r="AI355" s="6">
        <f t="shared" si="109"/>
        <v>0</v>
      </c>
      <c r="AJ355" s="6"/>
      <c r="AK355" s="6"/>
      <c r="AL355" s="6">
        <f t="shared" si="110"/>
        <v>0</v>
      </c>
      <c r="AM355" s="6"/>
      <c r="AN355" s="252" t="e">
        <f t="shared" si="128"/>
        <v>#DIV/0!</v>
      </c>
    </row>
    <row r="356" spans="1:40" ht="33.75" hidden="1" customHeight="1">
      <c r="A356" s="7" t="s">
        <v>14</v>
      </c>
      <c r="B356" s="25">
        <v>913</v>
      </c>
      <c r="C356" s="8" t="s">
        <v>84</v>
      </c>
      <c r="D356" s="8" t="s">
        <v>154</v>
      </c>
      <c r="E356" s="8" t="s">
        <v>9</v>
      </c>
      <c r="F356" s="138"/>
      <c r="G356" s="138"/>
      <c r="H356" s="6">
        <f t="shared" si="121"/>
        <v>0</v>
      </c>
      <c r="I356" s="6"/>
      <c r="J356" s="6"/>
      <c r="K356" s="252">
        <f t="shared" si="118"/>
        <v>0</v>
      </c>
      <c r="L356" s="6"/>
      <c r="M356" s="6"/>
      <c r="N356" s="6">
        <f t="shared" si="120"/>
        <v>0</v>
      </c>
      <c r="O356" s="6"/>
      <c r="P356" s="6"/>
      <c r="Q356" s="6">
        <f t="shared" si="124"/>
        <v>0</v>
      </c>
      <c r="R356" s="6"/>
      <c r="S356" s="6"/>
      <c r="T356" s="252">
        <f t="shared" si="130"/>
        <v>0</v>
      </c>
      <c r="U356" s="6"/>
      <c r="V356" s="6"/>
      <c r="W356" s="6">
        <f t="shared" si="115"/>
        <v>0</v>
      </c>
      <c r="X356" s="6"/>
      <c r="Y356" s="6"/>
      <c r="Z356" s="6">
        <f t="shared" si="114"/>
        <v>0</v>
      </c>
      <c r="AA356" s="6"/>
      <c r="AB356" s="6"/>
      <c r="AC356" s="6">
        <f t="shared" si="112"/>
        <v>0</v>
      </c>
      <c r="AD356" s="6"/>
      <c r="AE356" s="6"/>
      <c r="AF356" s="6">
        <f t="shared" si="113"/>
        <v>0</v>
      </c>
      <c r="AG356" s="6"/>
      <c r="AH356" s="6"/>
      <c r="AI356" s="6">
        <f t="shared" si="109"/>
        <v>0</v>
      </c>
      <c r="AJ356" s="6"/>
      <c r="AK356" s="6"/>
      <c r="AL356" s="6">
        <f t="shared" si="110"/>
        <v>0</v>
      </c>
      <c r="AM356" s="6"/>
      <c r="AN356" s="252" t="e">
        <f t="shared" si="128"/>
        <v>#DIV/0!</v>
      </c>
    </row>
    <row r="357" spans="1:40" ht="33.75" hidden="1" customHeight="1">
      <c r="A357" s="101" t="s">
        <v>88</v>
      </c>
      <c r="B357" s="25">
        <v>913</v>
      </c>
      <c r="C357" s="8" t="s">
        <v>84</v>
      </c>
      <c r="D357" s="8" t="s">
        <v>154</v>
      </c>
      <c r="E357" s="8" t="s">
        <v>25</v>
      </c>
      <c r="F357" s="138"/>
      <c r="G357" s="138"/>
      <c r="H357" s="6">
        <f t="shared" si="121"/>
        <v>0</v>
      </c>
      <c r="I357" s="6"/>
      <c r="J357" s="6"/>
      <c r="K357" s="252">
        <f t="shared" si="118"/>
        <v>0</v>
      </c>
      <c r="L357" s="6"/>
      <c r="M357" s="6"/>
      <c r="N357" s="6">
        <f t="shared" si="120"/>
        <v>0</v>
      </c>
      <c r="O357" s="6"/>
      <c r="P357" s="6"/>
      <c r="Q357" s="6">
        <f t="shared" si="124"/>
        <v>0</v>
      </c>
      <c r="R357" s="6"/>
      <c r="S357" s="6"/>
      <c r="T357" s="252">
        <f t="shared" si="130"/>
        <v>0</v>
      </c>
      <c r="U357" s="6"/>
      <c r="V357" s="6"/>
      <c r="W357" s="6">
        <f t="shared" si="115"/>
        <v>0</v>
      </c>
      <c r="X357" s="6"/>
      <c r="Y357" s="6"/>
      <c r="Z357" s="6">
        <f t="shared" si="114"/>
        <v>0</v>
      </c>
      <c r="AA357" s="6"/>
      <c r="AB357" s="6"/>
      <c r="AC357" s="6">
        <f t="shared" si="112"/>
        <v>0</v>
      </c>
      <c r="AD357" s="6"/>
      <c r="AE357" s="6"/>
      <c r="AF357" s="6">
        <f t="shared" si="113"/>
        <v>0</v>
      </c>
      <c r="AG357" s="6"/>
      <c r="AH357" s="6"/>
      <c r="AI357" s="6">
        <f t="shared" si="109"/>
        <v>0</v>
      </c>
      <c r="AJ357" s="6"/>
      <c r="AK357" s="6"/>
      <c r="AL357" s="6">
        <f t="shared" si="110"/>
        <v>0</v>
      </c>
      <c r="AM357" s="6"/>
      <c r="AN357" s="252" t="e">
        <f t="shared" si="128"/>
        <v>#DIV/0!</v>
      </c>
    </row>
    <row r="358" spans="1:40" ht="33.75" customHeight="1">
      <c r="A358" s="1" t="s">
        <v>17</v>
      </c>
      <c r="B358" s="25">
        <v>913</v>
      </c>
      <c r="C358" s="8" t="s">
        <v>84</v>
      </c>
      <c r="D358" s="8" t="s">
        <v>154</v>
      </c>
      <c r="E358" s="8" t="s">
        <v>18</v>
      </c>
      <c r="F358" s="138"/>
      <c r="G358" s="138"/>
      <c r="H358" s="6">
        <f t="shared" si="121"/>
        <v>0</v>
      </c>
      <c r="I358" s="6"/>
      <c r="J358" s="6"/>
      <c r="K358" s="252">
        <f t="shared" si="118"/>
        <v>0</v>
      </c>
      <c r="L358" s="6"/>
      <c r="M358" s="6">
        <f>30+75</f>
        <v>105</v>
      </c>
      <c r="N358" s="6">
        <f t="shared" si="120"/>
        <v>105</v>
      </c>
      <c r="O358" s="6"/>
      <c r="P358" s="6"/>
      <c r="Q358" s="6">
        <f t="shared" si="124"/>
        <v>105</v>
      </c>
      <c r="R358" s="6"/>
      <c r="S358" s="6">
        <f>20+20</f>
        <v>40</v>
      </c>
      <c r="T358" s="252">
        <f t="shared" si="130"/>
        <v>145</v>
      </c>
      <c r="U358" s="6"/>
      <c r="V358" s="6">
        <f>10+10+10</f>
        <v>30</v>
      </c>
      <c r="W358" s="6">
        <f t="shared" si="115"/>
        <v>175</v>
      </c>
      <c r="X358" s="6"/>
      <c r="Y358" s="6">
        <v>10</v>
      </c>
      <c r="Z358" s="6">
        <f t="shared" si="114"/>
        <v>185</v>
      </c>
      <c r="AA358" s="6"/>
      <c r="AB358" s="6">
        <v>10</v>
      </c>
      <c r="AC358" s="6">
        <f t="shared" si="112"/>
        <v>195</v>
      </c>
      <c r="AD358" s="6"/>
      <c r="AE358" s="6"/>
      <c r="AF358" s="6">
        <v>195</v>
      </c>
      <c r="AG358" s="6"/>
      <c r="AH358" s="6"/>
      <c r="AI358" s="6">
        <f t="shared" si="109"/>
        <v>195</v>
      </c>
      <c r="AJ358" s="6"/>
      <c r="AK358" s="6"/>
      <c r="AL358" s="6">
        <f t="shared" si="110"/>
        <v>195</v>
      </c>
      <c r="AM358" s="6">
        <v>195</v>
      </c>
      <c r="AN358" s="252">
        <f t="shared" si="128"/>
        <v>100</v>
      </c>
    </row>
    <row r="359" spans="1:40" ht="60.75" customHeight="1">
      <c r="A359" s="213" t="s">
        <v>413</v>
      </c>
      <c r="B359" s="199" t="s">
        <v>79</v>
      </c>
      <c r="C359" s="157" t="s">
        <v>84</v>
      </c>
      <c r="D359" s="157" t="s">
        <v>182</v>
      </c>
      <c r="E359" s="157"/>
      <c r="F359" s="161"/>
      <c r="G359" s="161">
        <f>G360</f>
        <v>171.5</v>
      </c>
      <c r="H359" s="156">
        <f t="shared" si="121"/>
        <v>171.5</v>
      </c>
      <c r="I359" s="156">
        <f>I360</f>
        <v>0</v>
      </c>
      <c r="J359" s="156"/>
      <c r="K359" s="252">
        <f t="shared" si="118"/>
        <v>171.5</v>
      </c>
      <c r="L359" s="156">
        <f>L360</f>
        <v>0</v>
      </c>
      <c r="M359" s="156">
        <f>M360</f>
        <v>0</v>
      </c>
      <c r="N359" s="156">
        <f t="shared" si="120"/>
        <v>171.5</v>
      </c>
      <c r="O359" s="156">
        <f>O360</f>
        <v>0</v>
      </c>
      <c r="P359" s="156">
        <f>P360</f>
        <v>0</v>
      </c>
      <c r="Q359" s="156">
        <f t="shared" si="124"/>
        <v>171.5</v>
      </c>
      <c r="R359" s="156">
        <f>R360</f>
        <v>0</v>
      </c>
      <c r="S359" s="156">
        <f>S360</f>
        <v>0</v>
      </c>
      <c r="T359" s="252">
        <f t="shared" si="130"/>
        <v>171.5</v>
      </c>
      <c r="U359" s="156">
        <f>U360</f>
        <v>0</v>
      </c>
      <c r="V359" s="156">
        <f>V360</f>
        <v>0</v>
      </c>
      <c r="W359" s="156">
        <f t="shared" si="115"/>
        <v>171.5</v>
      </c>
      <c r="X359" s="156">
        <f>X360</f>
        <v>-43.9</v>
      </c>
      <c r="Y359" s="156">
        <f>Y360</f>
        <v>0</v>
      </c>
      <c r="Z359" s="156">
        <f t="shared" si="114"/>
        <v>127.6</v>
      </c>
      <c r="AA359" s="156">
        <f>AA360</f>
        <v>0</v>
      </c>
      <c r="AB359" s="156">
        <f>AB360</f>
        <v>0</v>
      </c>
      <c r="AC359" s="156">
        <f t="shared" si="112"/>
        <v>127.6</v>
      </c>
      <c r="AD359" s="156">
        <f>AD360</f>
        <v>0</v>
      </c>
      <c r="AE359" s="156">
        <f>AE360</f>
        <v>0</v>
      </c>
      <c r="AF359" s="161">
        <f t="shared" ref="AF359" si="134">AF360</f>
        <v>127.6</v>
      </c>
      <c r="AG359" s="156">
        <f>AG360</f>
        <v>0</v>
      </c>
      <c r="AH359" s="156">
        <f>AH360</f>
        <v>0</v>
      </c>
      <c r="AI359" s="156">
        <f t="shared" si="109"/>
        <v>127.6</v>
      </c>
      <c r="AJ359" s="156">
        <f>AJ360+AJ361</f>
        <v>0</v>
      </c>
      <c r="AK359" s="156"/>
      <c r="AL359" s="156">
        <f t="shared" si="110"/>
        <v>127.6</v>
      </c>
      <c r="AM359" s="161">
        <f t="shared" ref="AM359" si="135">AM360</f>
        <v>109.2</v>
      </c>
      <c r="AN359" s="252">
        <f t="shared" si="128"/>
        <v>85.579937304075244</v>
      </c>
    </row>
    <row r="360" spans="1:40" ht="33.75" customHeight="1">
      <c r="A360" s="1" t="s">
        <v>6</v>
      </c>
      <c r="B360" s="25" t="s">
        <v>79</v>
      </c>
      <c r="C360" s="8" t="s">
        <v>84</v>
      </c>
      <c r="D360" s="8" t="s">
        <v>182</v>
      </c>
      <c r="E360" s="8" t="s">
        <v>7</v>
      </c>
      <c r="F360" s="138"/>
      <c r="G360" s="138">
        <v>171.5</v>
      </c>
      <c r="H360" s="6">
        <f t="shared" si="121"/>
        <v>171.5</v>
      </c>
      <c r="I360" s="6"/>
      <c r="J360" s="6"/>
      <c r="K360" s="252">
        <f t="shared" si="118"/>
        <v>171.5</v>
      </c>
      <c r="L360" s="6"/>
      <c r="M360" s="6"/>
      <c r="N360" s="6">
        <f t="shared" si="120"/>
        <v>171.5</v>
      </c>
      <c r="O360" s="6"/>
      <c r="P360" s="6"/>
      <c r="Q360" s="6">
        <f t="shared" si="124"/>
        <v>171.5</v>
      </c>
      <c r="R360" s="6"/>
      <c r="S360" s="6"/>
      <c r="T360" s="252">
        <f t="shared" si="130"/>
        <v>171.5</v>
      </c>
      <c r="U360" s="6"/>
      <c r="V360" s="6"/>
      <c r="W360" s="6">
        <f t="shared" si="115"/>
        <v>171.5</v>
      </c>
      <c r="X360" s="6">
        <v>-43.9</v>
      </c>
      <c r="Y360" s="6"/>
      <c r="Z360" s="6">
        <f t="shared" si="114"/>
        <v>127.6</v>
      </c>
      <c r="AA360" s="6"/>
      <c r="AB360" s="6"/>
      <c r="AC360" s="6">
        <f t="shared" si="112"/>
        <v>127.6</v>
      </c>
      <c r="AD360" s="6"/>
      <c r="AE360" s="6"/>
      <c r="AF360" s="6">
        <v>127.6</v>
      </c>
      <c r="AG360" s="6"/>
      <c r="AH360" s="6"/>
      <c r="AI360" s="6">
        <f t="shared" si="109"/>
        <v>127.6</v>
      </c>
      <c r="AJ360" s="6"/>
      <c r="AK360" s="6"/>
      <c r="AL360" s="6">
        <f t="shared" si="110"/>
        <v>127.6</v>
      </c>
      <c r="AM360" s="6">
        <v>109.2</v>
      </c>
      <c r="AN360" s="252">
        <f t="shared" si="128"/>
        <v>85.579937304075244</v>
      </c>
    </row>
    <row r="361" spans="1:40" ht="33.75" hidden="1" customHeight="1">
      <c r="A361" s="1" t="s">
        <v>17</v>
      </c>
      <c r="B361" s="25" t="s">
        <v>79</v>
      </c>
      <c r="C361" s="8" t="s">
        <v>84</v>
      </c>
      <c r="D361" s="8" t="s">
        <v>154</v>
      </c>
      <c r="E361" s="8" t="s">
        <v>18</v>
      </c>
      <c r="F361" s="138"/>
      <c r="G361" s="138"/>
      <c r="H361" s="6">
        <f t="shared" si="121"/>
        <v>0</v>
      </c>
      <c r="I361" s="6"/>
      <c r="J361" s="6"/>
      <c r="K361" s="252">
        <f t="shared" si="118"/>
        <v>0</v>
      </c>
      <c r="L361" s="6"/>
      <c r="M361" s="6"/>
      <c r="N361" s="6">
        <f t="shared" si="120"/>
        <v>0</v>
      </c>
      <c r="O361" s="6"/>
      <c r="P361" s="6"/>
      <c r="Q361" s="6">
        <f t="shared" si="124"/>
        <v>0</v>
      </c>
      <c r="R361" s="6"/>
      <c r="S361" s="6"/>
      <c r="T361" s="252">
        <f t="shared" si="130"/>
        <v>0</v>
      </c>
      <c r="U361" s="6"/>
      <c r="V361" s="6"/>
      <c r="W361" s="6">
        <f t="shared" si="115"/>
        <v>0</v>
      </c>
      <c r="X361" s="6"/>
      <c r="Y361" s="6"/>
      <c r="Z361" s="6">
        <f t="shared" si="114"/>
        <v>0</v>
      </c>
      <c r="AA361" s="6"/>
      <c r="AB361" s="6"/>
      <c r="AC361" s="6">
        <f t="shared" si="112"/>
        <v>0</v>
      </c>
      <c r="AD361" s="6"/>
      <c r="AE361" s="6"/>
      <c r="AF361" s="6">
        <f t="shared" si="113"/>
        <v>0</v>
      </c>
      <c r="AG361" s="6"/>
      <c r="AH361" s="6"/>
      <c r="AI361" s="6">
        <f t="shared" si="109"/>
        <v>0</v>
      </c>
      <c r="AJ361" s="6"/>
      <c r="AK361" s="6"/>
      <c r="AL361" s="6">
        <f t="shared" si="110"/>
        <v>0</v>
      </c>
      <c r="AM361" s="6"/>
      <c r="AN361" s="252" t="e">
        <f t="shared" si="128"/>
        <v>#DIV/0!</v>
      </c>
    </row>
    <row r="362" spans="1:40" ht="33.75" hidden="1" customHeight="1">
      <c r="A362" s="1" t="s">
        <v>121</v>
      </c>
      <c r="B362" s="25">
        <v>913</v>
      </c>
      <c r="C362" s="8" t="s">
        <v>84</v>
      </c>
      <c r="D362" s="8" t="s">
        <v>154</v>
      </c>
      <c r="E362" s="8"/>
      <c r="F362" s="138"/>
      <c r="G362" s="138"/>
      <c r="H362" s="6">
        <f t="shared" si="121"/>
        <v>0</v>
      </c>
      <c r="I362" s="6">
        <f>I363+I364+I365+I366</f>
        <v>0</v>
      </c>
      <c r="J362" s="6"/>
      <c r="K362" s="252">
        <f t="shared" si="118"/>
        <v>0</v>
      </c>
      <c r="L362" s="6">
        <f>L363+L364+L365+L366</f>
        <v>0</v>
      </c>
      <c r="M362" s="6">
        <f>M363+M364+M365+M366</f>
        <v>0</v>
      </c>
      <c r="N362" s="6">
        <f t="shared" si="120"/>
        <v>0</v>
      </c>
      <c r="O362" s="6">
        <f>O363+O364+O365+O366</f>
        <v>0</v>
      </c>
      <c r="P362" s="6">
        <f>P363+P364+P365+P366</f>
        <v>0</v>
      </c>
      <c r="Q362" s="6">
        <f t="shared" si="124"/>
        <v>0</v>
      </c>
      <c r="R362" s="6">
        <f>R363+R364+R365+R366</f>
        <v>0</v>
      </c>
      <c r="S362" s="6">
        <f>S363+S364+S365+S366</f>
        <v>0</v>
      </c>
      <c r="T362" s="252">
        <f t="shared" si="130"/>
        <v>0</v>
      </c>
      <c r="U362" s="6">
        <f>U363+U364+U365+U366</f>
        <v>0</v>
      </c>
      <c r="V362" s="6">
        <f>V363+V364+V365+V366</f>
        <v>0</v>
      </c>
      <c r="W362" s="6">
        <f t="shared" si="115"/>
        <v>0</v>
      </c>
      <c r="X362" s="6">
        <f>X363+X364+X365+X366</f>
        <v>0</v>
      </c>
      <c r="Y362" s="6">
        <f>Y363+Y364+Y365+Y366</f>
        <v>0</v>
      </c>
      <c r="Z362" s="6">
        <f t="shared" si="114"/>
        <v>0</v>
      </c>
      <c r="AA362" s="6">
        <f>AA363+AA364+AA365+AA366</f>
        <v>0</v>
      </c>
      <c r="AB362" s="6">
        <f>AB363+AB364+AB365+AB366</f>
        <v>0</v>
      </c>
      <c r="AC362" s="6">
        <f t="shared" ref="AC362:AC462" si="136">Z362+AA362+AB362</f>
        <v>0</v>
      </c>
      <c r="AD362" s="6">
        <f>AD363+AD364+AD365+AD366</f>
        <v>0</v>
      </c>
      <c r="AE362" s="6">
        <f>AE363+AE364+AE365+AE366</f>
        <v>0</v>
      </c>
      <c r="AF362" s="6">
        <f t="shared" ref="AF362:AF424" si="137">AC362+AD362+AE362</f>
        <v>0</v>
      </c>
      <c r="AG362" s="6">
        <f>AG363+AG364+AG365+AG366</f>
        <v>0</v>
      </c>
      <c r="AH362" s="6">
        <f>AH363+AH364+AH365+AH366</f>
        <v>0</v>
      </c>
      <c r="AI362" s="6">
        <f t="shared" si="109"/>
        <v>0</v>
      </c>
      <c r="AJ362" s="6">
        <f>AJ363+AJ364+AJ365+AJ366</f>
        <v>0</v>
      </c>
      <c r="AK362" s="6">
        <f>AK363+AK364+AK365+AK366</f>
        <v>0</v>
      </c>
      <c r="AL362" s="6">
        <f t="shared" si="110"/>
        <v>0</v>
      </c>
      <c r="AM362" s="6">
        <f>AM363+AM364+AM365+AM366</f>
        <v>0</v>
      </c>
      <c r="AN362" s="252" t="e">
        <f t="shared" si="128"/>
        <v>#DIV/0!</v>
      </c>
    </row>
    <row r="363" spans="1:40" ht="33.75" hidden="1" customHeight="1">
      <c r="A363" s="7" t="s">
        <v>8</v>
      </c>
      <c r="B363" s="25" t="s">
        <v>79</v>
      </c>
      <c r="C363" s="8" t="s">
        <v>84</v>
      </c>
      <c r="D363" s="8" t="s">
        <v>154</v>
      </c>
      <c r="E363" s="8" t="s">
        <v>9</v>
      </c>
      <c r="F363" s="138"/>
      <c r="G363" s="138"/>
      <c r="H363" s="6">
        <f t="shared" si="121"/>
        <v>0</v>
      </c>
      <c r="I363" s="6"/>
      <c r="J363" s="6"/>
      <c r="K363" s="252">
        <f t="shared" si="118"/>
        <v>0</v>
      </c>
      <c r="L363" s="6"/>
      <c r="M363" s="6"/>
      <c r="N363" s="6">
        <f t="shared" si="120"/>
        <v>0</v>
      </c>
      <c r="O363" s="6"/>
      <c r="P363" s="6"/>
      <c r="Q363" s="6">
        <f t="shared" si="124"/>
        <v>0</v>
      </c>
      <c r="R363" s="6"/>
      <c r="S363" s="6"/>
      <c r="T363" s="252">
        <f t="shared" si="130"/>
        <v>0</v>
      </c>
      <c r="U363" s="6"/>
      <c r="V363" s="6"/>
      <c r="W363" s="6">
        <f t="shared" si="115"/>
        <v>0</v>
      </c>
      <c r="X363" s="6"/>
      <c r="Y363" s="6"/>
      <c r="Z363" s="6">
        <f t="shared" si="114"/>
        <v>0</v>
      </c>
      <c r="AA363" s="6"/>
      <c r="AB363" s="6"/>
      <c r="AC363" s="6">
        <f t="shared" si="136"/>
        <v>0</v>
      </c>
      <c r="AD363" s="6"/>
      <c r="AE363" s="6"/>
      <c r="AF363" s="6">
        <f t="shared" si="137"/>
        <v>0</v>
      </c>
      <c r="AG363" s="6"/>
      <c r="AH363" s="6"/>
      <c r="AI363" s="6">
        <f t="shared" si="109"/>
        <v>0</v>
      </c>
      <c r="AJ363" s="6"/>
      <c r="AK363" s="6"/>
      <c r="AL363" s="6">
        <f t="shared" si="110"/>
        <v>0</v>
      </c>
      <c r="AM363" s="6"/>
      <c r="AN363" s="252" t="e">
        <f t="shared" si="128"/>
        <v>#DIV/0!</v>
      </c>
    </row>
    <row r="364" spans="1:40" ht="33.75" hidden="1" customHeight="1">
      <c r="A364" s="1" t="s">
        <v>88</v>
      </c>
      <c r="B364" s="25">
        <v>913</v>
      </c>
      <c r="C364" s="8" t="s">
        <v>84</v>
      </c>
      <c r="D364" s="8" t="s">
        <v>154</v>
      </c>
      <c r="E364" s="8" t="s">
        <v>25</v>
      </c>
      <c r="F364" s="138"/>
      <c r="G364" s="138"/>
      <c r="H364" s="6">
        <f t="shared" si="121"/>
        <v>0</v>
      </c>
      <c r="I364" s="6"/>
      <c r="J364" s="6"/>
      <c r="K364" s="252">
        <f t="shared" si="118"/>
        <v>0</v>
      </c>
      <c r="L364" s="6"/>
      <c r="M364" s="6"/>
      <c r="N364" s="6">
        <f t="shared" si="120"/>
        <v>0</v>
      </c>
      <c r="O364" s="6"/>
      <c r="P364" s="6"/>
      <c r="Q364" s="6">
        <f t="shared" si="124"/>
        <v>0</v>
      </c>
      <c r="R364" s="6"/>
      <c r="S364" s="6"/>
      <c r="T364" s="252">
        <f t="shared" si="130"/>
        <v>0</v>
      </c>
      <c r="U364" s="6"/>
      <c r="V364" s="6"/>
      <c r="W364" s="6">
        <f t="shared" si="115"/>
        <v>0</v>
      </c>
      <c r="X364" s="6"/>
      <c r="Y364" s="6"/>
      <c r="Z364" s="6">
        <f t="shared" si="114"/>
        <v>0</v>
      </c>
      <c r="AA364" s="6"/>
      <c r="AB364" s="6"/>
      <c r="AC364" s="6">
        <f t="shared" si="136"/>
        <v>0</v>
      </c>
      <c r="AD364" s="6"/>
      <c r="AE364" s="6"/>
      <c r="AF364" s="6">
        <f t="shared" si="137"/>
        <v>0</v>
      </c>
      <c r="AG364" s="6"/>
      <c r="AH364" s="6"/>
      <c r="AI364" s="6">
        <f t="shared" si="109"/>
        <v>0</v>
      </c>
      <c r="AJ364" s="6"/>
      <c r="AK364" s="6"/>
      <c r="AL364" s="6">
        <f t="shared" si="110"/>
        <v>0</v>
      </c>
      <c r="AM364" s="6"/>
      <c r="AN364" s="252" t="e">
        <f t="shared" si="128"/>
        <v>#DIV/0!</v>
      </c>
    </row>
    <row r="365" spans="1:40" ht="33.75" hidden="1" customHeight="1">
      <c r="A365" s="7" t="s">
        <v>124</v>
      </c>
      <c r="B365" s="25" t="s">
        <v>79</v>
      </c>
      <c r="C365" s="8" t="s">
        <v>84</v>
      </c>
      <c r="D365" s="8" t="s">
        <v>154</v>
      </c>
      <c r="E365" s="8" t="s">
        <v>25</v>
      </c>
      <c r="F365" s="138"/>
      <c r="G365" s="138"/>
      <c r="H365" s="6">
        <f t="shared" si="121"/>
        <v>0</v>
      </c>
      <c r="I365" s="6"/>
      <c r="J365" s="6"/>
      <c r="K365" s="252">
        <f t="shared" si="118"/>
        <v>0</v>
      </c>
      <c r="L365" s="6"/>
      <c r="M365" s="6"/>
      <c r="N365" s="6">
        <f t="shared" si="120"/>
        <v>0</v>
      </c>
      <c r="O365" s="6"/>
      <c r="P365" s="6"/>
      <c r="Q365" s="6">
        <f t="shared" si="124"/>
        <v>0</v>
      </c>
      <c r="R365" s="6"/>
      <c r="S365" s="6"/>
      <c r="T365" s="252">
        <f t="shared" si="130"/>
        <v>0</v>
      </c>
      <c r="U365" s="6"/>
      <c r="V365" s="6"/>
      <c r="W365" s="6">
        <f t="shared" si="115"/>
        <v>0</v>
      </c>
      <c r="X365" s="6"/>
      <c r="Y365" s="6"/>
      <c r="Z365" s="6">
        <f t="shared" ref="Z365:Z468" si="138">W365+X365+Y365</f>
        <v>0</v>
      </c>
      <c r="AA365" s="6"/>
      <c r="AB365" s="6"/>
      <c r="AC365" s="6">
        <f t="shared" si="136"/>
        <v>0</v>
      </c>
      <c r="AD365" s="6"/>
      <c r="AE365" s="6"/>
      <c r="AF365" s="6">
        <f t="shared" si="137"/>
        <v>0</v>
      </c>
      <c r="AG365" s="6"/>
      <c r="AH365" s="6"/>
      <c r="AI365" s="6">
        <f t="shared" ref="AI365:AI466" si="139">AF365+AG365+AH365</f>
        <v>0</v>
      </c>
      <c r="AJ365" s="6"/>
      <c r="AK365" s="6"/>
      <c r="AL365" s="6">
        <f t="shared" ref="AL365:AL466" si="140">AI365+AJ365+AK365</f>
        <v>0</v>
      </c>
      <c r="AM365" s="6"/>
      <c r="AN365" s="252" t="e">
        <f t="shared" si="128"/>
        <v>#DIV/0!</v>
      </c>
    </row>
    <row r="366" spans="1:40" ht="33.75" hidden="1" customHeight="1">
      <c r="A366" s="1" t="s">
        <v>17</v>
      </c>
      <c r="B366" s="25" t="s">
        <v>79</v>
      </c>
      <c r="C366" s="8" t="s">
        <v>84</v>
      </c>
      <c r="D366" s="8" t="s">
        <v>154</v>
      </c>
      <c r="E366" s="8" t="s">
        <v>18</v>
      </c>
      <c r="F366" s="138"/>
      <c r="G366" s="138"/>
      <c r="H366" s="6">
        <f t="shared" si="121"/>
        <v>0</v>
      </c>
      <c r="I366" s="6"/>
      <c r="J366" s="6"/>
      <c r="K366" s="252">
        <f t="shared" si="118"/>
        <v>0</v>
      </c>
      <c r="L366" s="6"/>
      <c r="M366" s="6"/>
      <c r="N366" s="6">
        <f t="shared" si="120"/>
        <v>0</v>
      </c>
      <c r="O366" s="6"/>
      <c r="P366" s="6"/>
      <c r="Q366" s="6">
        <f t="shared" si="124"/>
        <v>0</v>
      </c>
      <c r="R366" s="6"/>
      <c r="S366" s="6"/>
      <c r="T366" s="252">
        <f t="shared" si="130"/>
        <v>0</v>
      </c>
      <c r="U366" s="6"/>
      <c r="V366" s="6"/>
      <c r="W366" s="6">
        <f t="shared" ref="W366:W469" si="141">T366+U366+V366</f>
        <v>0</v>
      </c>
      <c r="X366" s="6"/>
      <c r="Y366" s="6"/>
      <c r="Z366" s="6">
        <f t="shared" si="138"/>
        <v>0</v>
      </c>
      <c r="AA366" s="6"/>
      <c r="AB366" s="6"/>
      <c r="AC366" s="6">
        <f t="shared" si="136"/>
        <v>0</v>
      </c>
      <c r="AD366" s="6"/>
      <c r="AE366" s="6"/>
      <c r="AF366" s="6">
        <f t="shared" si="137"/>
        <v>0</v>
      </c>
      <c r="AG366" s="6"/>
      <c r="AH366" s="6"/>
      <c r="AI366" s="6">
        <f t="shared" si="139"/>
        <v>0</v>
      </c>
      <c r="AJ366" s="6"/>
      <c r="AK366" s="6"/>
      <c r="AL366" s="6">
        <f t="shared" si="140"/>
        <v>0</v>
      </c>
      <c r="AM366" s="6"/>
      <c r="AN366" s="252" t="e">
        <f t="shared" si="128"/>
        <v>#DIV/0!</v>
      </c>
    </row>
    <row r="367" spans="1:40" ht="33.75" hidden="1" customHeight="1">
      <c r="A367" s="69" t="s">
        <v>332</v>
      </c>
      <c r="B367" s="25" t="s">
        <v>79</v>
      </c>
      <c r="C367" s="8" t="s">
        <v>84</v>
      </c>
      <c r="D367" s="4" t="s">
        <v>428</v>
      </c>
      <c r="E367" s="8"/>
      <c r="F367" s="138"/>
      <c r="G367" s="138"/>
      <c r="H367" s="6"/>
      <c r="I367" s="6"/>
      <c r="J367" s="6"/>
      <c r="K367" s="252">
        <f t="shared" si="118"/>
        <v>0</v>
      </c>
      <c r="L367" s="6"/>
      <c r="M367" s="6"/>
      <c r="N367" s="6"/>
      <c r="O367" s="6"/>
      <c r="P367" s="6"/>
      <c r="Q367" s="6">
        <f t="shared" si="124"/>
        <v>0</v>
      </c>
      <c r="R367" s="6"/>
      <c r="S367" s="6"/>
      <c r="T367" s="252">
        <f t="shared" si="130"/>
        <v>0</v>
      </c>
      <c r="U367" s="6"/>
      <c r="V367" s="6"/>
      <c r="W367" s="6"/>
      <c r="X367" s="6"/>
      <c r="Y367" s="6"/>
      <c r="Z367" s="6">
        <f t="shared" si="138"/>
        <v>0</v>
      </c>
      <c r="AA367" s="6"/>
      <c r="AB367" s="6"/>
      <c r="AC367" s="6">
        <f t="shared" si="136"/>
        <v>0</v>
      </c>
      <c r="AD367" s="6"/>
      <c r="AE367" s="6"/>
      <c r="AF367" s="6">
        <f t="shared" si="137"/>
        <v>0</v>
      </c>
      <c r="AG367" s="6"/>
      <c r="AH367" s="6"/>
      <c r="AI367" s="6"/>
      <c r="AJ367" s="6"/>
      <c r="AK367" s="6"/>
      <c r="AL367" s="6"/>
      <c r="AM367" s="6"/>
      <c r="AN367" s="252"/>
    </row>
    <row r="368" spans="1:40" ht="33.75" hidden="1" customHeight="1">
      <c r="A368" s="7" t="s">
        <v>334</v>
      </c>
      <c r="B368" s="25" t="s">
        <v>79</v>
      </c>
      <c r="C368" s="8" t="s">
        <v>84</v>
      </c>
      <c r="D368" s="4" t="s">
        <v>428</v>
      </c>
      <c r="E368" s="8" t="s">
        <v>9</v>
      </c>
      <c r="F368" s="138"/>
      <c r="G368" s="138"/>
      <c r="H368" s="6"/>
      <c r="I368" s="6"/>
      <c r="J368" s="6"/>
      <c r="K368" s="252">
        <f t="shared" si="118"/>
        <v>0</v>
      </c>
      <c r="L368" s="6"/>
      <c r="M368" s="6"/>
      <c r="N368" s="6"/>
      <c r="O368" s="6"/>
      <c r="P368" s="6"/>
      <c r="Q368" s="6">
        <f t="shared" si="124"/>
        <v>0</v>
      </c>
      <c r="R368" s="6"/>
      <c r="S368" s="6"/>
      <c r="T368" s="252">
        <f t="shared" si="130"/>
        <v>0</v>
      </c>
      <c r="U368" s="6"/>
      <c r="V368" s="6"/>
      <c r="W368" s="6"/>
      <c r="X368" s="6"/>
      <c r="Y368" s="6"/>
      <c r="Z368" s="6">
        <f t="shared" si="138"/>
        <v>0</v>
      </c>
      <c r="AA368" s="6"/>
      <c r="AB368" s="6"/>
      <c r="AC368" s="6">
        <f t="shared" si="136"/>
        <v>0</v>
      </c>
      <c r="AD368" s="6"/>
      <c r="AE368" s="6"/>
      <c r="AF368" s="6">
        <f t="shared" si="137"/>
        <v>0</v>
      </c>
      <c r="AG368" s="6"/>
      <c r="AH368" s="6"/>
      <c r="AI368" s="6"/>
      <c r="AJ368" s="6"/>
      <c r="AK368" s="6"/>
      <c r="AL368" s="6"/>
      <c r="AM368" s="6"/>
      <c r="AN368" s="252"/>
    </row>
    <row r="369" spans="1:40" ht="33.75" hidden="1" customHeight="1">
      <c r="A369" s="1" t="s">
        <v>335</v>
      </c>
      <c r="B369" s="25" t="s">
        <v>79</v>
      </c>
      <c r="C369" s="8" t="s">
        <v>84</v>
      </c>
      <c r="D369" s="4" t="s">
        <v>428</v>
      </c>
      <c r="E369" s="8" t="s">
        <v>9</v>
      </c>
      <c r="F369" s="138"/>
      <c r="G369" s="138"/>
      <c r="H369" s="6"/>
      <c r="I369" s="6"/>
      <c r="J369" s="6"/>
      <c r="K369" s="252">
        <f t="shared" si="118"/>
        <v>0</v>
      </c>
      <c r="L369" s="6"/>
      <c r="M369" s="6"/>
      <c r="N369" s="6"/>
      <c r="O369" s="6"/>
      <c r="P369" s="6"/>
      <c r="Q369" s="6">
        <f t="shared" si="124"/>
        <v>0</v>
      </c>
      <c r="R369" s="6"/>
      <c r="S369" s="6"/>
      <c r="T369" s="252">
        <f t="shared" si="130"/>
        <v>0</v>
      </c>
      <c r="U369" s="6"/>
      <c r="V369" s="6"/>
      <c r="W369" s="6"/>
      <c r="X369" s="6"/>
      <c r="Y369" s="6"/>
      <c r="Z369" s="6">
        <f t="shared" si="138"/>
        <v>0</v>
      </c>
      <c r="AA369" s="6"/>
      <c r="AB369" s="6"/>
      <c r="AC369" s="6">
        <f t="shared" si="136"/>
        <v>0</v>
      </c>
      <c r="AD369" s="6"/>
      <c r="AE369" s="6"/>
      <c r="AF369" s="6">
        <f t="shared" si="137"/>
        <v>0</v>
      </c>
      <c r="AG369" s="6"/>
      <c r="AH369" s="6"/>
      <c r="AI369" s="6"/>
      <c r="AJ369" s="6"/>
      <c r="AK369" s="6"/>
      <c r="AL369" s="6"/>
      <c r="AM369" s="6"/>
      <c r="AN369" s="252"/>
    </row>
    <row r="370" spans="1:40" ht="33.75" hidden="1" customHeight="1">
      <c r="A370" s="132" t="s">
        <v>323</v>
      </c>
      <c r="B370" s="25" t="s">
        <v>79</v>
      </c>
      <c r="C370" s="8" t="s">
        <v>84</v>
      </c>
      <c r="D370" s="4" t="s">
        <v>429</v>
      </c>
      <c r="E370" s="13"/>
      <c r="F370" s="138"/>
      <c r="G370" s="138"/>
      <c r="H370" s="6"/>
      <c r="I370" s="6"/>
      <c r="J370" s="6"/>
      <c r="K370" s="252">
        <f t="shared" si="118"/>
        <v>0</v>
      </c>
      <c r="L370" s="6"/>
      <c r="M370" s="6"/>
      <c r="N370" s="6"/>
      <c r="O370" s="6"/>
      <c r="P370" s="6"/>
      <c r="Q370" s="6">
        <f t="shared" si="124"/>
        <v>0</v>
      </c>
      <c r="R370" s="6"/>
      <c r="S370" s="6"/>
      <c r="T370" s="252">
        <f t="shared" si="130"/>
        <v>0</v>
      </c>
      <c r="U370" s="6"/>
      <c r="V370" s="6"/>
      <c r="W370" s="6"/>
      <c r="X370" s="6"/>
      <c r="Y370" s="6"/>
      <c r="Z370" s="6">
        <f t="shared" si="138"/>
        <v>0</v>
      </c>
      <c r="AA370" s="6"/>
      <c r="AB370" s="6"/>
      <c r="AC370" s="6">
        <f t="shared" si="136"/>
        <v>0</v>
      </c>
      <c r="AD370" s="6"/>
      <c r="AE370" s="6"/>
      <c r="AF370" s="6">
        <f t="shared" si="137"/>
        <v>0</v>
      </c>
      <c r="AG370" s="6"/>
      <c r="AH370" s="6"/>
      <c r="AI370" s="6"/>
      <c r="AJ370" s="6"/>
      <c r="AK370" s="6"/>
      <c r="AL370" s="6"/>
      <c r="AM370" s="6"/>
      <c r="AN370" s="252"/>
    </row>
    <row r="371" spans="1:40" ht="33.75" hidden="1" customHeight="1">
      <c r="A371" s="7" t="s">
        <v>326</v>
      </c>
      <c r="B371" s="25" t="s">
        <v>79</v>
      </c>
      <c r="C371" s="8" t="s">
        <v>84</v>
      </c>
      <c r="D371" s="4" t="s">
        <v>429</v>
      </c>
      <c r="E371" s="8" t="s">
        <v>9</v>
      </c>
      <c r="F371" s="138"/>
      <c r="G371" s="138"/>
      <c r="H371" s="6"/>
      <c r="I371" s="6"/>
      <c r="J371" s="6"/>
      <c r="K371" s="252">
        <f t="shared" si="118"/>
        <v>0</v>
      </c>
      <c r="L371" s="6"/>
      <c r="M371" s="6"/>
      <c r="N371" s="6"/>
      <c r="O371" s="6"/>
      <c r="P371" s="6"/>
      <c r="Q371" s="6">
        <f t="shared" si="124"/>
        <v>0</v>
      </c>
      <c r="R371" s="6"/>
      <c r="S371" s="6"/>
      <c r="T371" s="252">
        <f t="shared" si="130"/>
        <v>0</v>
      </c>
      <c r="U371" s="6"/>
      <c r="V371" s="6"/>
      <c r="W371" s="6"/>
      <c r="X371" s="6"/>
      <c r="Y371" s="6"/>
      <c r="Z371" s="6">
        <f t="shared" si="138"/>
        <v>0</v>
      </c>
      <c r="AA371" s="6"/>
      <c r="AB371" s="6"/>
      <c r="AC371" s="6">
        <f t="shared" si="136"/>
        <v>0</v>
      </c>
      <c r="AD371" s="6"/>
      <c r="AE371" s="6"/>
      <c r="AF371" s="6">
        <f t="shared" si="137"/>
        <v>0</v>
      </c>
      <c r="AG371" s="6"/>
      <c r="AH371" s="6"/>
      <c r="AI371" s="6"/>
      <c r="AJ371" s="6"/>
      <c r="AK371" s="6"/>
      <c r="AL371" s="6"/>
      <c r="AM371" s="6"/>
      <c r="AN371" s="252"/>
    </row>
    <row r="372" spans="1:40" ht="33.75" hidden="1" customHeight="1">
      <c r="A372" s="1" t="s">
        <v>327</v>
      </c>
      <c r="B372" s="25" t="s">
        <v>79</v>
      </c>
      <c r="C372" s="8" t="s">
        <v>84</v>
      </c>
      <c r="D372" s="4" t="s">
        <v>430</v>
      </c>
      <c r="E372" s="8" t="s">
        <v>9</v>
      </c>
      <c r="F372" s="138"/>
      <c r="G372" s="138"/>
      <c r="H372" s="6"/>
      <c r="I372" s="6"/>
      <c r="J372" s="6"/>
      <c r="K372" s="252">
        <f t="shared" si="118"/>
        <v>0</v>
      </c>
      <c r="L372" s="6"/>
      <c r="M372" s="6"/>
      <c r="N372" s="6"/>
      <c r="O372" s="6"/>
      <c r="P372" s="6"/>
      <c r="Q372" s="6">
        <f t="shared" si="124"/>
        <v>0</v>
      </c>
      <c r="R372" s="6"/>
      <c r="S372" s="6"/>
      <c r="T372" s="252">
        <f t="shared" si="130"/>
        <v>0</v>
      </c>
      <c r="U372" s="6"/>
      <c r="V372" s="6"/>
      <c r="W372" s="6"/>
      <c r="X372" s="6"/>
      <c r="Y372" s="6"/>
      <c r="Z372" s="6">
        <f t="shared" si="138"/>
        <v>0</v>
      </c>
      <c r="AA372" s="6"/>
      <c r="AB372" s="6"/>
      <c r="AC372" s="6">
        <f t="shared" si="136"/>
        <v>0</v>
      </c>
      <c r="AD372" s="6"/>
      <c r="AE372" s="6"/>
      <c r="AF372" s="6">
        <f t="shared" si="137"/>
        <v>0</v>
      </c>
      <c r="AG372" s="6"/>
      <c r="AH372" s="6"/>
      <c r="AI372" s="6"/>
      <c r="AJ372" s="6"/>
      <c r="AK372" s="6"/>
      <c r="AL372" s="6"/>
      <c r="AM372" s="6"/>
      <c r="AN372" s="252"/>
    </row>
    <row r="373" spans="1:40" ht="33.75" hidden="1" customHeight="1">
      <c r="A373" s="186" t="s">
        <v>338</v>
      </c>
      <c r="B373" s="25" t="s">
        <v>79</v>
      </c>
      <c r="C373" s="8" t="s">
        <v>84</v>
      </c>
      <c r="D373" s="4" t="s">
        <v>431</v>
      </c>
      <c r="E373" s="8"/>
      <c r="F373" s="138"/>
      <c r="G373" s="138"/>
      <c r="H373" s="6"/>
      <c r="I373" s="6"/>
      <c r="J373" s="6"/>
      <c r="K373" s="252">
        <f t="shared" si="118"/>
        <v>0</v>
      </c>
      <c r="L373" s="6"/>
      <c r="M373" s="6"/>
      <c r="N373" s="6"/>
      <c r="O373" s="6"/>
      <c r="P373" s="6"/>
      <c r="Q373" s="6">
        <f t="shared" si="124"/>
        <v>0</v>
      </c>
      <c r="R373" s="6"/>
      <c r="S373" s="6"/>
      <c r="T373" s="252">
        <f t="shared" si="130"/>
        <v>0</v>
      </c>
      <c r="U373" s="6"/>
      <c r="V373" s="6"/>
      <c r="W373" s="6"/>
      <c r="X373" s="6"/>
      <c r="Y373" s="6"/>
      <c r="Z373" s="6">
        <f t="shared" si="138"/>
        <v>0</v>
      </c>
      <c r="AA373" s="6"/>
      <c r="AB373" s="6"/>
      <c r="AC373" s="6">
        <f t="shared" si="136"/>
        <v>0</v>
      </c>
      <c r="AD373" s="6"/>
      <c r="AE373" s="6"/>
      <c r="AF373" s="6">
        <f t="shared" si="137"/>
        <v>0</v>
      </c>
      <c r="AG373" s="6"/>
      <c r="AH373" s="6"/>
      <c r="AI373" s="6"/>
      <c r="AJ373" s="6"/>
      <c r="AK373" s="6"/>
      <c r="AL373" s="6"/>
      <c r="AM373" s="6"/>
      <c r="AN373" s="252"/>
    </row>
    <row r="374" spans="1:40" ht="33.75" hidden="1" customHeight="1">
      <c r="A374" s="7" t="s">
        <v>340</v>
      </c>
      <c r="B374" s="25" t="s">
        <v>79</v>
      </c>
      <c r="C374" s="8" t="s">
        <v>84</v>
      </c>
      <c r="D374" s="4" t="s">
        <v>431</v>
      </c>
      <c r="E374" s="8" t="s">
        <v>9</v>
      </c>
      <c r="F374" s="138"/>
      <c r="G374" s="138"/>
      <c r="H374" s="6"/>
      <c r="I374" s="6"/>
      <c r="J374" s="6"/>
      <c r="K374" s="252">
        <f t="shared" si="118"/>
        <v>0</v>
      </c>
      <c r="L374" s="6"/>
      <c r="M374" s="6"/>
      <c r="N374" s="6"/>
      <c r="O374" s="6"/>
      <c r="P374" s="6"/>
      <c r="Q374" s="6">
        <f t="shared" si="124"/>
        <v>0</v>
      </c>
      <c r="R374" s="6"/>
      <c r="S374" s="6"/>
      <c r="T374" s="252">
        <f t="shared" si="130"/>
        <v>0</v>
      </c>
      <c r="U374" s="6"/>
      <c r="V374" s="6"/>
      <c r="W374" s="6"/>
      <c r="X374" s="6"/>
      <c r="Y374" s="6"/>
      <c r="Z374" s="6">
        <f t="shared" si="138"/>
        <v>0</v>
      </c>
      <c r="AA374" s="6"/>
      <c r="AB374" s="6"/>
      <c r="AC374" s="6">
        <f t="shared" si="136"/>
        <v>0</v>
      </c>
      <c r="AD374" s="6"/>
      <c r="AE374" s="6"/>
      <c r="AF374" s="6">
        <f t="shared" si="137"/>
        <v>0</v>
      </c>
      <c r="AG374" s="6"/>
      <c r="AH374" s="6"/>
      <c r="AI374" s="6"/>
      <c r="AJ374" s="6"/>
      <c r="AK374" s="6"/>
      <c r="AL374" s="6"/>
      <c r="AM374" s="6"/>
      <c r="AN374" s="252"/>
    </row>
    <row r="375" spans="1:40" ht="33.75" hidden="1" customHeight="1">
      <c r="A375" s="7" t="s">
        <v>346</v>
      </c>
      <c r="B375" s="25" t="s">
        <v>79</v>
      </c>
      <c r="C375" s="8" t="s">
        <v>84</v>
      </c>
      <c r="D375" s="4" t="s">
        <v>431</v>
      </c>
      <c r="E375" s="8" t="s">
        <v>9</v>
      </c>
      <c r="F375" s="138"/>
      <c r="G375" s="138"/>
      <c r="H375" s="6"/>
      <c r="I375" s="6"/>
      <c r="J375" s="6"/>
      <c r="K375" s="252">
        <f t="shared" si="118"/>
        <v>0</v>
      </c>
      <c r="L375" s="6"/>
      <c r="M375" s="6"/>
      <c r="N375" s="6"/>
      <c r="O375" s="6"/>
      <c r="P375" s="6"/>
      <c r="Q375" s="6">
        <f t="shared" si="124"/>
        <v>0</v>
      </c>
      <c r="R375" s="6"/>
      <c r="S375" s="6"/>
      <c r="T375" s="252">
        <f t="shared" si="130"/>
        <v>0</v>
      </c>
      <c r="U375" s="6"/>
      <c r="V375" s="6"/>
      <c r="W375" s="6"/>
      <c r="X375" s="6"/>
      <c r="Y375" s="6"/>
      <c r="Z375" s="6">
        <f t="shared" si="138"/>
        <v>0</v>
      </c>
      <c r="AA375" s="6"/>
      <c r="AB375" s="6"/>
      <c r="AC375" s="6">
        <f t="shared" si="136"/>
        <v>0</v>
      </c>
      <c r="AD375" s="6"/>
      <c r="AE375" s="6"/>
      <c r="AF375" s="6">
        <f t="shared" si="137"/>
        <v>0</v>
      </c>
      <c r="AG375" s="6"/>
      <c r="AH375" s="6"/>
      <c r="AI375" s="6"/>
      <c r="AJ375" s="6"/>
      <c r="AK375" s="6"/>
      <c r="AL375" s="6"/>
      <c r="AM375" s="6"/>
      <c r="AN375" s="252"/>
    </row>
    <row r="376" spans="1:40" ht="33.75" hidden="1" customHeight="1">
      <c r="A376" s="186" t="s">
        <v>341</v>
      </c>
      <c r="B376" s="25" t="s">
        <v>79</v>
      </c>
      <c r="C376" s="8" t="s">
        <v>84</v>
      </c>
      <c r="D376" s="4" t="s">
        <v>311</v>
      </c>
      <c r="E376" s="8"/>
      <c r="F376" s="138"/>
      <c r="G376" s="138"/>
      <c r="H376" s="6"/>
      <c r="I376" s="6"/>
      <c r="J376" s="6"/>
      <c r="K376" s="252">
        <f t="shared" si="118"/>
        <v>0</v>
      </c>
      <c r="L376" s="6"/>
      <c r="M376" s="6"/>
      <c r="N376" s="6"/>
      <c r="O376" s="6"/>
      <c r="P376" s="6"/>
      <c r="Q376" s="6">
        <f t="shared" si="124"/>
        <v>0</v>
      </c>
      <c r="R376" s="6"/>
      <c r="S376" s="6"/>
      <c r="T376" s="252">
        <f t="shared" si="130"/>
        <v>0</v>
      </c>
      <c r="U376" s="6"/>
      <c r="V376" s="6"/>
      <c r="W376" s="6"/>
      <c r="X376" s="6"/>
      <c r="Y376" s="6"/>
      <c r="Z376" s="6">
        <f t="shared" si="138"/>
        <v>0</v>
      </c>
      <c r="AA376" s="6"/>
      <c r="AB376" s="6"/>
      <c r="AC376" s="6">
        <f t="shared" si="136"/>
        <v>0</v>
      </c>
      <c r="AD376" s="6"/>
      <c r="AE376" s="6"/>
      <c r="AF376" s="6">
        <f t="shared" si="137"/>
        <v>0</v>
      </c>
      <c r="AG376" s="6"/>
      <c r="AH376" s="6"/>
      <c r="AI376" s="6"/>
      <c r="AJ376" s="6"/>
      <c r="AK376" s="6"/>
      <c r="AL376" s="6"/>
      <c r="AM376" s="6"/>
      <c r="AN376" s="252"/>
    </row>
    <row r="377" spans="1:40" ht="33.75" hidden="1" customHeight="1">
      <c r="A377" s="7" t="s">
        <v>344</v>
      </c>
      <c r="B377" s="25" t="s">
        <v>79</v>
      </c>
      <c r="C377" s="8" t="s">
        <v>84</v>
      </c>
      <c r="D377" s="4" t="s">
        <v>311</v>
      </c>
      <c r="E377" s="8" t="s">
        <v>9</v>
      </c>
      <c r="F377" s="138"/>
      <c r="G377" s="138"/>
      <c r="H377" s="6"/>
      <c r="I377" s="6"/>
      <c r="J377" s="6"/>
      <c r="K377" s="252">
        <f t="shared" si="118"/>
        <v>0</v>
      </c>
      <c r="L377" s="6"/>
      <c r="M377" s="6"/>
      <c r="N377" s="6"/>
      <c r="O377" s="6"/>
      <c r="P377" s="6"/>
      <c r="Q377" s="6">
        <f t="shared" si="124"/>
        <v>0</v>
      </c>
      <c r="R377" s="6"/>
      <c r="S377" s="6"/>
      <c r="T377" s="252">
        <f t="shared" si="130"/>
        <v>0</v>
      </c>
      <c r="U377" s="6"/>
      <c r="V377" s="6"/>
      <c r="W377" s="6"/>
      <c r="X377" s="6"/>
      <c r="Y377" s="6"/>
      <c r="Z377" s="6">
        <f t="shared" si="138"/>
        <v>0</v>
      </c>
      <c r="AA377" s="6"/>
      <c r="AB377" s="6"/>
      <c r="AC377" s="6">
        <f t="shared" si="136"/>
        <v>0</v>
      </c>
      <c r="AD377" s="6"/>
      <c r="AE377" s="6"/>
      <c r="AF377" s="6">
        <f t="shared" si="137"/>
        <v>0</v>
      </c>
      <c r="AG377" s="6"/>
      <c r="AH377" s="6"/>
      <c r="AI377" s="6"/>
      <c r="AJ377" s="6"/>
      <c r="AK377" s="6"/>
      <c r="AL377" s="6"/>
      <c r="AM377" s="6"/>
      <c r="AN377" s="252"/>
    </row>
    <row r="378" spans="1:40" ht="33.75" hidden="1" customHeight="1">
      <c r="A378" s="7" t="s">
        <v>345</v>
      </c>
      <c r="B378" s="25" t="s">
        <v>79</v>
      </c>
      <c r="C378" s="8" t="s">
        <v>84</v>
      </c>
      <c r="D378" s="4" t="s">
        <v>432</v>
      </c>
      <c r="E378" s="8" t="s">
        <v>9</v>
      </c>
      <c r="F378" s="138"/>
      <c r="G378" s="138"/>
      <c r="H378" s="6"/>
      <c r="I378" s="6"/>
      <c r="J378" s="6"/>
      <c r="K378" s="252">
        <f t="shared" si="118"/>
        <v>0</v>
      </c>
      <c r="L378" s="6"/>
      <c r="M378" s="6"/>
      <c r="N378" s="6"/>
      <c r="O378" s="6"/>
      <c r="P378" s="6"/>
      <c r="Q378" s="6">
        <f t="shared" si="124"/>
        <v>0</v>
      </c>
      <c r="R378" s="6"/>
      <c r="S378" s="6"/>
      <c r="T378" s="252">
        <f t="shared" si="130"/>
        <v>0</v>
      </c>
      <c r="U378" s="6"/>
      <c r="V378" s="6"/>
      <c r="W378" s="6"/>
      <c r="X378" s="6"/>
      <c r="Y378" s="6"/>
      <c r="Z378" s="6">
        <f t="shared" si="138"/>
        <v>0</v>
      </c>
      <c r="AA378" s="6"/>
      <c r="AB378" s="6"/>
      <c r="AC378" s="6">
        <f t="shared" si="136"/>
        <v>0</v>
      </c>
      <c r="AD378" s="6"/>
      <c r="AE378" s="6"/>
      <c r="AF378" s="6">
        <f t="shared" si="137"/>
        <v>0</v>
      </c>
      <c r="AG378" s="6"/>
      <c r="AH378" s="6"/>
      <c r="AI378" s="6"/>
      <c r="AJ378" s="6"/>
      <c r="AK378" s="6"/>
      <c r="AL378" s="6"/>
      <c r="AM378" s="6"/>
      <c r="AN378" s="252"/>
    </row>
    <row r="379" spans="1:40" ht="33.75" hidden="1" customHeight="1">
      <c r="A379" s="212" t="s">
        <v>422</v>
      </c>
      <c r="B379" s="25">
        <v>913</v>
      </c>
      <c r="C379" s="8" t="s">
        <v>84</v>
      </c>
      <c r="D379" s="8" t="s">
        <v>530</v>
      </c>
      <c r="E379" s="8"/>
      <c r="F379" s="138"/>
      <c r="G379" s="138"/>
      <c r="H379" s="6"/>
      <c r="I379" s="6"/>
      <c r="J379" s="6"/>
      <c r="K379" s="252"/>
      <c r="L379" s="6"/>
      <c r="M379" s="6"/>
      <c r="N379" s="6"/>
      <c r="O379" s="6"/>
      <c r="P379" s="6"/>
      <c r="Q379" s="6"/>
      <c r="R379" s="6"/>
      <c r="S379" s="6"/>
      <c r="T379" s="252">
        <f t="shared" si="130"/>
        <v>0</v>
      </c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>
        <f t="shared" si="137"/>
        <v>0</v>
      </c>
      <c r="AG379" s="6"/>
      <c r="AH379" s="6"/>
      <c r="AI379" s="6"/>
      <c r="AJ379" s="6"/>
      <c r="AK379" s="6"/>
      <c r="AL379" s="6"/>
      <c r="AM379" s="6"/>
      <c r="AN379" s="252" t="e">
        <f t="shared" si="128"/>
        <v>#DIV/0!</v>
      </c>
    </row>
    <row r="380" spans="1:40" ht="33.75" hidden="1" customHeight="1">
      <c r="A380" s="1" t="s">
        <v>6</v>
      </c>
      <c r="B380" s="25">
        <v>913</v>
      </c>
      <c r="C380" s="8" t="s">
        <v>84</v>
      </c>
      <c r="D380" s="8" t="s">
        <v>530</v>
      </c>
      <c r="E380" s="8" t="s">
        <v>7</v>
      </c>
      <c r="F380" s="138"/>
      <c r="G380" s="138"/>
      <c r="H380" s="6"/>
      <c r="I380" s="6"/>
      <c r="J380" s="6"/>
      <c r="K380" s="252"/>
      <c r="L380" s="6"/>
      <c r="M380" s="6"/>
      <c r="N380" s="6"/>
      <c r="O380" s="6"/>
      <c r="P380" s="6"/>
      <c r="Q380" s="6"/>
      <c r="R380" s="6"/>
      <c r="S380" s="6"/>
      <c r="T380" s="252">
        <f t="shared" si="130"/>
        <v>0</v>
      </c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>
        <f t="shared" si="137"/>
        <v>0</v>
      </c>
      <c r="AG380" s="6"/>
      <c r="AH380" s="6"/>
      <c r="AI380" s="6"/>
      <c r="AJ380" s="6"/>
      <c r="AK380" s="6"/>
      <c r="AL380" s="6"/>
      <c r="AM380" s="6"/>
      <c r="AN380" s="252" t="e">
        <f t="shared" si="128"/>
        <v>#DIV/0!</v>
      </c>
    </row>
    <row r="381" spans="1:40" ht="21" customHeight="1">
      <c r="A381" s="264" t="s">
        <v>86</v>
      </c>
      <c r="B381" s="265"/>
      <c r="C381" s="266"/>
      <c r="D381" s="266"/>
      <c r="E381" s="266"/>
      <c r="F381" s="267">
        <f>F382+F385+F397+F401+F410+F412</f>
        <v>5963.5999999999995</v>
      </c>
      <c r="G381" s="267">
        <f>G382+G385+G397+G401+G412</f>
        <v>21853.4</v>
      </c>
      <c r="H381" s="268">
        <f t="shared" ref="H381:H427" si="142">F381+G381</f>
        <v>27817</v>
      </c>
      <c r="I381" s="269">
        <f>I382+I385+I397+I401+I410+I412</f>
        <v>2040.2</v>
      </c>
      <c r="J381" s="269">
        <f>J382+J385+J397+J401+J410+J412</f>
        <v>68.900000000000006</v>
      </c>
      <c r="K381" s="252">
        <f t="shared" si="118"/>
        <v>29926.100000000002</v>
      </c>
      <c r="L381" s="269"/>
      <c r="M381" s="269"/>
      <c r="N381" s="269"/>
      <c r="O381" s="269"/>
      <c r="P381" s="269"/>
      <c r="Q381" s="269"/>
      <c r="R381" s="269">
        <f>R412+R385</f>
        <v>579.79999999999995</v>
      </c>
      <c r="S381" s="269">
        <f>S412</f>
        <v>100</v>
      </c>
      <c r="T381" s="252">
        <f t="shared" si="130"/>
        <v>679.8</v>
      </c>
      <c r="U381" s="269">
        <f>U382+U385+U397+U401+U410+U412</f>
        <v>1631.9</v>
      </c>
      <c r="V381" s="269">
        <f>V382+V385+V397+V401+V410+V412</f>
        <v>815</v>
      </c>
      <c r="W381" s="269"/>
      <c r="X381" s="269"/>
      <c r="Y381" s="269">
        <f>Y382+Y385+Y397+Y401+Y410+Y412</f>
        <v>667.9</v>
      </c>
      <c r="Z381" s="269"/>
      <c r="AA381" s="269"/>
      <c r="AB381" s="269"/>
      <c r="AC381" s="269"/>
      <c r="AD381" s="269">
        <f>AD401</f>
        <v>-915.9</v>
      </c>
      <c r="AE381" s="269">
        <f>AE382+AE385+AE397+AE401+AE410+AE412</f>
        <v>-439.09999999999997</v>
      </c>
      <c r="AF381" s="267">
        <f>AF382+AF385+AF397+AF401+AF412+AF410</f>
        <v>32365.700000000004</v>
      </c>
      <c r="AG381" s="269"/>
      <c r="AH381" s="269"/>
      <c r="AI381" s="270"/>
      <c r="AJ381" s="269"/>
      <c r="AK381" s="269"/>
      <c r="AL381" s="268"/>
      <c r="AM381" s="267">
        <f>AM382+AM385+AM397+AM401+AM412+AM410</f>
        <v>31971.300000000003</v>
      </c>
      <c r="AN381" s="252">
        <f t="shared" si="128"/>
        <v>98.781426015813039</v>
      </c>
    </row>
    <row r="382" spans="1:40" ht="63.75" customHeight="1">
      <c r="A382" s="221" t="s">
        <v>414</v>
      </c>
      <c r="B382" s="261" t="s">
        <v>79</v>
      </c>
      <c r="C382" s="235" t="s">
        <v>84</v>
      </c>
      <c r="D382" s="235" t="s">
        <v>266</v>
      </c>
      <c r="E382" s="235"/>
      <c r="F382" s="237">
        <f>F383+F384</f>
        <v>271.5</v>
      </c>
      <c r="G382" s="237">
        <f>G383+G384</f>
        <v>0</v>
      </c>
      <c r="H382" s="236">
        <f t="shared" si="142"/>
        <v>271.5</v>
      </c>
      <c r="I382" s="236">
        <f>I383+I384</f>
        <v>0</v>
      </c>
      <c r="J382" s="236"/>
      <c r="K382" s="252">
        <f t="shared" si="118"/>
        <v>271.5</v>
      </c>
      <c r="L382" s="236">
        <f>L383+L384</f>
        <v>0</v>
      </c>
      <c r="M382" s="236">
        <f>M383+M384</f>
        <v>0</v>
      </c>
      <c r="N382" s="236">
        <f t="shared" si="120"/>
        <v>271.5</v>
      </c>
      <c r="O382" s="236">
        <f>O383+O384</f>
        <v>0</v>
      </c>
      <c r="P382" s="236">
        <f>P383+P384</f>
        <v>0</v>
      </c>
      <c r="Q382" s="236">
        <f t="shared" si="124"/>
        <v>271.5</v>
      </c>
      <c r="R382" s="236">
        <f>R383+R384</f>
        <v>0</v>
      </c>
      <c r="S382" s="236">
        <f>S383+S384</f>
        <v>0</v>
      </c>
      <c r="T382" s="252">
        <f t="shared" si="130"/>
        <v>271.5</v>
      </c>
      <c r="U382" s="236">
        <f>U383+U384</f>
        <v>0</v>
      </c>
      <c r="V382" s="236">
        <f>V383+V384</f>
        <v>0</v>
      </c>
      <c r="W382" s="236">
        <f t="shared" si="141"/>
        <v>271.5</v>
      </c>
      <c r="X382" s="236">
        <f>X383+X384</f>
        <v>0</v>
      </c>
      <c r="Y382" s="236">
        <f>Y383+Y384</f>
        <v>0</v>
      </c>
      <c r="Z382" s="236">
        <f t="shared" si="138"/>
        <v>271.5</v>
      </c>
      <c r="AA382" s="236">
        <f>AA383+AA384</f>
        <v>0</v>
      </c>
      <c r="AB382" s="236">
        <f>AB383+AB384</f>
        <v>0</v>
      </c>
      <c r="AC382" s="236">
        <f t="shared" si="136"/>
        <v>271.5</v>
      </c>
      <c r="AD382" s="236">
        <f>AD383+AD384</f>
        <v>0</v>
      </c>
      <c r="AE382" s="236">
        <f>AE383+AE384</f>
        <v>-56</v>
      </c>
      <c r="AF382" s="236">
        <f>AF383+AF384</f>
        <v>215.5</v>
      </c>
      <c r="AG382" s="236">
        <f>AG383+AG384</f>
        <v>0</v>
      </c>
      <c r="AH382" s="236">
        <f>AH383+AH384</f>
        <v>0</v>
      </c>
      <c r="AI382" s="236">
        <f t="shared" si="139"/>
        <v>215.5</v>
      </c>
      <c r="AJ382" s="236">
        <f>AJ383+AJ384</f>
        <v>0</v>
      </c>
      <c r="AK382" s="236">
        <f>AK383+AK384</f>
        <v>0</v>
      </c>
      <c r="AL382" s="236">
        <f t="shared" si="140"/>
        <v>215.5</v>
      </c>
      <c r="AM382" s="236">
        <f>AM383+AM384</f>
        <v>215.5</v>
      </c>
      <c r="AN382" s="252">
        <f t="shared" si="128"/>
        <v>100</v>
      </c>
    </row>
    <row r="383" spans="1:40" ht="33.75" customHeight="1">
      <c r="A383" s="7" t="s">
        <v>8</v>
      </c>
      <c r="B383" s="25" t="s">
        <v>79</v>
      </c>
      <c r="C383" s="8" t="s">
        <v>84</v>
      </c>
      <c r="D383" s="8" t="s">
        <v>266</v>
      </c>
      <c r="E383" s="8" t="s">
        <v>9</v>
      </c>
      <c r="F383" s="138">
        <v>271.5</v>
      </c>
      <c r="G383" s="138"/>
      <c r="H383" s="6">
        <f t="shared" si="142"/>
        <v>271.5</v>
      </c>
      <c r="I383" s="6"/>
      <c r="J383" s="6"/>
      <c r="K383" s="252">
        <f t="shared" si="118"/>
        <v>271.5</v>
      </c>
      <c r="L383" s="6"/>
      <c r="M383" s="6"/>
      <c r="N383" s="6">
        <f t="shared" si="120"/>
        <v>271.5</v>
      </c>
      <c r="O383" s="6"/>
      <c r="P383" s="6"/>
      <c r="Q383" s="6">
        <f t="shared" si="124"/>
        <v>271.5</v>
      </c>
      <c r="R383" s="6"/>
      <c r="S383" s="6"/>
      <c r="T383" s="252">
        <f t="shared" si="130"/>
        <v>271.5</v>
      </c>
      <c r="U383" s="6"/>
      <c r="V383" s="6"/>
      <c r="W383" s="6">
        <f t="shared" si="141"/>
        <v>271.5</v>
      </c>
      <c r="X383" s="6"/>
      <c r="Y383" s="6"/>
      <c r="Z383" s="6">
        <f t="shared" si="138"/>
        <v>271.5</v>
      </c>
      <c r="AA383" s="6"/>
      <c r="AB383" s="6"/>
      <c r="AC383" s="6">
        <f t="shared" si="136"/>
        <v>271.5</v>
      </c>
      <c r="AD383" s="6"/>
      <c r="AE383" s="6">
        <f>-56-2.5</f>
        <v>-58.5</v>
      </c>
      <c r="AF383" s="6">
        <f t="shared" si="137"/>
        <v>213</v>
      </c>
      <c r="AG383" s="6"/>
      <c r="AH383" s="6"/>
      <c r="AI383" s="6">
        <f t="shared" si="139"/>
        <v>213</v>
      </c>
      <c r="AJ383" s="6"/>
      <c r="AK383" s="6"/>
      <c r="AL383" s="6">
        <f t="shared" si="140"/>
        <v>213</v>
      </c>
      <c r="AM383" s="156">
        <v>213</v>
      </c>
      <c r="AN383" s="252">
        <f t="shared" si="128"/>
        <v>100</v>
      </c>
    </row>
    <row r="384" spans="1:40" ht="33.75" customHeight="1">
      <c r="A384" s="1" t="s">
        <v>66</v>
      </c>
      <c r="B384" s="25" t="s">
        <v>79</v>
      </c>
      <c r="C384" s="3" t="s">
        <v>84</v>
      </c>
      <c r="D384" s="3" t="s">
        <v>266</v>
      </c>
      <c r="E384" s="3" t="s">
        <v>67</v>
      </c>
      <c r="F384" s="138"/>
      <c r="G384" s="138"/>
      <c r="H384" s="6">
        <f t="shared" si="142"/>
        <v>0</v>
      </c>
      <c r="I384" s="6"/>
      <c r="J384" s="6"/>
      <c r="K384" s="252">
        <f t="shared" si="118"/>
        <v>0</v>
      </c>
      <c r="L384" s="6"/>
      <c r="M384" s="6"/>
      <c r="N384" s="6">
        <f t="shared" ref="N384:N478" si="143">K384+L384+M384</f>
        <v>0</v>
      </c>
      <c r="O384" s="6"/>
      <c r="P384" s="6"/>
      <c r="Q384" s="6">
        <f t="shared" si="124"/>
        <v>0</v>
      </c>
      <c r="R384" s="6"/>
      <c r="S384" s="6"/>
      <c r="T384" s="252">
        <f t="shared" si="130"/>
        <v>0</v>
      </c>
      <c r="U384" s="6"/>
      <c r="V384" s="6"/>
      <c r="W384" s="6">
        <f t="shared" si="141"/>
        <v>0</v>
      </c>
      <c r="X384" s="6"/>
      <c r="Y384" s="6"/>
      <c r="Z384" s="6">
        <f t="shared" si="138"/>
        <v>0</v>
      </c>
      <c r="AA384" s="6"/>
      <c r="AB384" s="6"/>
      <c r="AC384" s="6">
        <f t="shared" si="136"/>
        <v>0</v>
      </c>
      <c r="AD384" s="6"/>
      <c r="AE384" s="6">
        <v>2.5</v>
      </c>
      <c r="AF384" s="6">
        <f t="shared" si="137"/>
        <v>2.5</v>
      </c>
      <c r="AG384" s="6"/>
      <c r="AH384" s="6"/>
      <c r="AI384" s="6">
        <f t="shared" si="139"/>
        <v>2.5</v>
      </c>
      <c r="AJ384" s="6"/>
      <c r="AK384" s="6"/>
      <c r="AL384" s="6">
        <f t="shared" si="140"/>
        <v>2.5</v>
      </c>
      <c r="AM384" s="156">
        <v>2.5</v>
      </c>
      <c r="AN384" s="252">
        <f t="shared" si="128"/>
        <v>100</v>
      </c>
    </row>
    <row r="385" spans="1:40" ht="57" customHeight="1">
      <c r="A385" s="229" t="s">
        <v>329</v>
      </c>
      <c r="B385" s="261" t="s">
        <v>79</v>
      </c>
      <c r="C385" s="235" t="s">
        <v>84</v>
      </c>
      <c r="D385" s="235" t="s">
        <v>161</v>
      </c>
      <c r="E385" s="235"/>
      <c r="F385" s="237">
        <f>F386+F389</f>
        <v>315.8</v>
      </c>
      <c r="G385" s="237">
        <f>G386+G389</f>
        <v>6000</v>
      </c>
      <c r="H385" s="236">
        <f t="shared" si="142"/>
        <v>6315.8</v>
      </c>
      <c r="I385" s="236">
        <f>I386+I387+I389+I392</f>
        <v>1921</v>
      </c>
      <c r="J385" s="236">
        <f>J386+J387+J389+J392</f>
        <v>40.6</v>
      </c>
      <c r="K385" s="252">
        <f t="shared" ref="K385:K467" si="144">H385+I385+J385</f>
        <v>8277.4</v>
      </c>
      <c r="L385" s="236">
        <f>L386+L387</f>
        <v>0</v>
      </c>
      <c r="M385" s="236">
        <f>M386+M387</f>
        <v>0</v>
      </c>
      <c r="N385" s="236">
        <f t="shared" si="143"/>
        <v>8277.4</v>
      </c>
      <c r="O385" s="236">
        <f>O386+O387</f>
        <v>0</v>
      </c>
      <c r="P385" s="236">
        <f>P386+P387</f>
        <v>0</v>
      </c>
      <c r="Q385" s="236">
        <f t="shared" si="124"/>
        <v>8277.4</v>
      </c>
      <c r="R385" s="236">
        <f>R390</f>
        <v>-420.2</v>
      </c>
      <c r="S385" s="236">
        <f>S386+S387</f>
        <v>0</v>
      </c>
      <c r="T385" s="252">
        <f t="shared" si="130"/>
        <v>7857.2</v>
      </c>
      <c r="U385" s="236">
        <f>U386+U387</f>
        <v>0</v>
      </c>
      <c r="V385" s="236">
        <f>V386+V387+V395</f>
        <v>63.8</v>
      </c>
      <c r="W385" s="236">
        <f t="shared" si="141"/>
        <v>7921</v>
      </c>
      <c r="X385" s="236">
        <f>X386+X387</f>
        <v>0</v>
      </c>
      <c r="Y385" s="236">
        <f>Y386+Y387+Y396</f>
        <v>667.9</v>
      </c>
      <c r="Z385" s="236">
        <f t="shared" si="138"/>
        <v>8588.9</v>
      </c>
      <c r="AA385" s="236">
        <f>AA386+AA387</f>
        <v>0</v>
      </c>
      <c r="AB385" s="236">
        <f>AB386+AB387</f>
        <v>0</v>
      </c>
      <c r="AC385" s="236">
        <f t="shared" si="136"/>
        <v>8588.9</v>
      </c>
      <c r="AD385" s="236">
        <f>AD386+AD387</f>
        <v>0</v>
      </c>
      <c r="AE385" s="236">
        <f>AE386+AE387</f>
        <v>0</v>
      </c>
      <c r="AF385" s="237">
        <f>AF386+AF389+AF392+AF395+AF396</f>
        <v>8588.9000000000015</v>
      </c>
      <c r="AG385" s="236">
        <f>AG386+AG387</f>
        <v>0</v>
      </c>
      <c r="AH385" s="236">
        <f>AH386+AH387</f>
        <v>0</v>
      </c>
      <c r="AI385" s="236">
        <f t="shared" si="139"/>
        <v>8588.9000000000015</v>
      </c>
      <c r="AJ385" s="236">
        <f>AJ386+AJ387</f>
        <v>0</v>
      </c>
      <c r="AK385" s="236">
        <f>AK386+AK387</f>
        <v>0</v>
      </c>
      <c r="AL385" s="236">
        <f t="shared" si="140"/>
        <v>8588.9000000000015</v>
      </c>
      <c r="AM385" s="237">
        <f>AM386+AM389+AM392+AM395+AM396</f>
        <v>8588.9000000000015</v>
      </c>
      <c r="AN385" s="252">
        <f t="shared" si="128"/>
        <v>100</v>
      </c>
    </row>
    <row r="386" spans="1:40" ht="57" customHeight="1">
      <c r="A386" s="132" t="s">
        <v>319</v>
      </c>
      <c r="B386" s="3" t="s">
        <v>79</v>
      </c>
      <c r="C386" s="4" t="s">
        <v>84</v>
      </c>
      <c r="D386" s="4" t="s">
        <v>320</v>
      </c>
      <c r="E386" s="8"/>
      <c r="F386" s="138">
        <f>F387+F388</f>
        <v>52.6</v>
      </c>
      <c r="G386" s="138">
        <f>G387+G388</f>
        <v>1000</v>
      </c>
      <c r="H386" s="6">
        <f t="shared" si="142"/>
        <v>1052.5999999999999</v>
      </c>
      <c r="I386" s="6"/>
      <c r="J386" s="6"/>
      <c r="K386" s="252">
        <f t="shared" si="144"/>
        <v>1052.5999999999999</v>
      </c>
      <c r="L386" s="6"/>
      <c r="M386" s="6"/>
      <c r="N386" s="6">
        <f t="shared" si="143"/>
        <v>1052.5999999999999</v>
      </c>
      <c r="O386" s="6"/>
      <c r="P386" s="6"/>
      <c r="Q386" s="6">
        <f t="shared" si="124"/>
        <v>1052.5999999999999</v>
      </c>
      <c r="R386" s="6"/>
      <c r="S386" s="6"/>
      <c r="T386" s="252">
        <f t="shared" si="130"/>
        <v>1052.5999999999999</v>
      </c>
      <c r="U386" s="6"/>
      <c r="V386" s="6"/>
      <c r="W386" s="6">
        <f t="shared" si="141"/>
        <v>1052.5999999999999</v>
      </c>
      <c r="X386" s="6"/>
      <c r="Y386" s="6"/>
      <c r="Z386" s="6">
        <f t="shared" si="138"/>
        <v>1052.5999999999999</v>
      </c>
      <c r="AA386" s="6"/>
      <c r="AB386" s="6"/>
      <c r="AC386" s="6">
        <f t="shared" si="136"/>
        <v>1052.5999999999999</v>
      </c>
      <c r="AD386" s="6"/>
      <c r="AE386" s="6"/>
      <c r="AF386" s="6">
        <f t="shared" si="137"/>
        <v>1052.5999999999999</v>
      </c>
      <c r="AG386" s="6"/>
      <c r="AH386" s="6"/>
      <c r="AI386" s="6">
        <f t="shared" si="139"/>
        <v>1052.5999999999999</v>
      </c>
      <c r="AJ386" s="6"/>
      <c r="AK386" s="6"/>
      <c r="AL386" s="6">
        <f t="shared" si="140"/>
        <v>1052.5999999999999</v>
      </c>
      <c r="AM386" s="138">
        <f>AM387+AM388</f>
        <v>1052.5999999999999</v>
      </c>
      <c r="AN386" s="252">
        <f t="shared" si="128"/>
        <v>100</v>
      </c>
    </row>
    <row r="387" spans="1:40" ht="33.75" customHeight="1">
      <c r="A387" s="7" t="s">
        <v>325</v>
      </c>
      <c r="B387" s="3" t="s">
        <v>79</v>
      </c>
      <c r="C387" s="4" t="s">
        <v>84</v>
      </c>
      <c r="D387" s="4" t="s">
        <v>320</v>
      </c>
      <c r="E387" s="8" t="s">
        <v>9</v>
      </c>
      <c r="F387" s="138"/>
      <c r="G387" s="138">
        <v>1000</v>
      </c>
      <c r="H387" s="6">
        <f t="shared" si="142"/>
        <v>1000</v>
      </c>
      <c r="I387" s="6"/>
      <c r="J387" s="6"/>
      <c r="K387" s="252">
        <f t="shared" si="144"/>
        <v>1000</v>
      </c>
      <c r="L387" s="6"/>
      <c r="M387" s="6"/>
      <c r="N387" s="6">
        <f t="shared" si="143"/>
        <v>1000</v>
      </c>
      <c r="O387" s="6"/>
      <c r="P387" s="6"/>
      <c r="Q387" s="6">
        <f t="shared" si="124"/>
        <v>1000</v>
      </c>
      <c r="R387" s="6"/>
      <c r="S387" s="6"/>
      <c r="T387" s="252">
        <f t="shared" si="130"/>
        <v>1000</v>
      </c>
      <c r="U387" s="6"/>
      <c r="V387" s="6"/>
      <c r="W387" s="6">
        <f t="shared" si="141"/>
        <v>1000</v>
      </c>
      <c r="X387" s="6"/>
      <c r="Y387" s="6"/>
      <c r="Z387" s="6">
        <f t="shared" si="138"/>
        <v>1000</v>
      </c>
      <c r="AA387" s="6"/>
      <c r="AB387" s="6"/>
      <c r="AC387" s="6">
        <f t="shared" si="136"/>
        <v>1000</v>
      </c>
      <c r="AD387" s="6"/>
      <c r="AE387" s="6"/>
      <c r="AF387" s="6">
        <f t="shared" si="137"/>
        <v>1000</v>
      </c>
      <c r="AG387" s="6"/>
      <c r="AH387" s="6"/>
      <c r="AI387" s="6">
        <f t="shared" si="139"/>
        <v>1000</v>
      </c>
      <c r="AJ387" s="6"/>
      <c r="AK387" s="6"/>
      <c r="AL387" s="6">
        <f t="shared" si="140"/>
        <v>1000</v>
      </c>
      <c r="AM387" s="6">
        <v>1000</v>
      </c>
      <c r="AN387" s="252">
        <f t="shared" si="128"/>
        <v>100</v>
      </c>
    </row>
    <row r="388" spans="1:40" ht="33.75" customHeight="1">
      <c r="A388" s="1" t="s">
        <v>321</v>
      </c>
      <c r="B388" s="25" t="s">
        <v>79</v>
      </c>
      <c r="C388" s="8" t="s">
        <v>84</v>
      </c>
      <c r="D388" s="4" t="s">
        <v>322</v>
      </c>
      <c r="E388" s="8" t="s">
        <v>9</v>
      </c>
      <c r="F388" s="138">
        <v>52.6</v>
      </c>
      <c r="G388" s="138"/>
      <c r="H388" s="6">
        <f t="shared" si="142"/>
        <v>52.6</v>
      </c>
      <c r="I388" s="6"/>
      <c r="J388" s="6"/>
      <c r="K388" s="252">
        <f t="shared" si="144"/>
        <v>52.6</v>
      </c>
      <c r="L388" s="6"/>
      <c r="M388" s="6"/>
      <c r="N388" s="6">
        <f t="shared" si="143"/>
        <v>52.6</v>
      </c>
      <c r="O388" s="6"/>
      <c r="P388" s="6"/>
      <c r="Q388" s="6">
        <f t="shared" si="124"/>
        <v>52.6</v>
      </c>
      <c r="R388" s="6"/>
      <c r="S388" s="6"/>
      <c r="T388" s="252">
        <f t="shared" si="130"/>
        <v>52.6</v>
      </c>
      <c r="U388" s="6"/>
      <c r="V388" s="6"/>
      <c r="W388" s="6">
        <f t="shared" si="141"/>
        <v>52.6</v>
      </c>
      <c r="X388" s="6"/>
      <c r="Y388" s="6"/>
      <c r="Z388" s="6">
        <f t="shared" si="138"/>
        <v>52.6</v>
      </c>
      <c r="AA388" s="6"/>
      <c r="AB388" s="6"/>
      <c r="AC388" s="6">
        <f t="shared" si="136"/>
        <v>52.6</v>
      </c>
      <c r="AD388" s="6"/>
      <c r="AE388" s="6"/>
      <c r="AF388" s="6">
        <f t="shared" si="137"/>
        <v>52.6</v>
      </c>
      <c r="AG388" s="6"/>
      <c r="AH388" s="6"/>
      <c r="AI388" s="6">
        <f t="shared" si="139"/>
        <v>52.6</v>
      </c>
      <c r="AJ388" s="6"/>
      <c r="AK388" s="6"/>
      <c r="AL388" s="6">
        <f t="shared" si="140"/>
        <v>52.6</v>
      </c>
      <c r="AM388" s="6">
        <v>52.6</v>
      </c>
      <c r="AN388" s="252">
        <f t="shared" si="128"/>
        <v>100</v>
      </c>
    </row>
    <row r="389" spans="1:40" ht="62.25" customHeight="1">
      <c r="A389" s="132" t="s">
        <v>323</v>
      </c>
      <c r="B389" s="25" t="s">
        <v>79</v>
      </c>
      <c r="C389" s="8" t="s">
        <v>84</v>
      </c>
      <c r="D389" s="4" t="s">
        <v>324</v>
      </c>
      <c r="E389" s="13"/>
      <c r="F389" s="165">
        <f>F390+F391</f>
        <v>263.2</v>
      </c>
      <c r="G389" s="165">
        <f>G390+G391</f>
        <v>5000</v>
      </c>
      <c r="H389" s="6">
        <f t="shared" si="142"/>
        <v>5263.2</v>
      </c>
      <c r="I389" s="6">
        <f>I390+I391</f>
        <v>0</v>
      </c>
      <c r="J389" s="6">
        <f>J390+J391</f>
        <v>0</v>
      </c>
      <c r="K389" s="252">
        <f t="shared" si="144"/>
        <v>5263.2</v>
      </c>
      <c r="L389" s="6"/>
      <c r="M389" s="6"/>
      <c r="N389" s="6">
        <f t="shared" si="143"/>
        <v>5263.2</v>
      </c>
      <c r="O389" s="6"/>
      <c r="P389" s="6"/>
      <c r="Q389" s="6">
        <f t="shared" si="124"/>
        <v>5263.2</v>
      </c>
      <c r="R389" s="6"/>
      <c r="S389" s="6"/>
      <c r="T389" s="252">
        <f t="shared" si="130"/>
        <v>5263.2</v>
      </c>
      <c r="U389" s="30">
        <f>U390+U399</f>
        <v>0</v>
      </c>
      <c r="V389" s="6">
        <f>V398</f>
        <v>0</v>
      </c>
      <c r="W389" s="6">
        <f t="shared" si="141"/>
        <v>5263.2</v>
      </c>
      <c r="X389" s="6"/>
      <c r="Y389" s="6"/>
      <c r="Z389" s="6">
        <f t="shared" si="138"/>
        <v>5263.2</v>
      </c>
      <c r="AA389" s="30">
        <f>AA390+AA399</f>
        <v>0</v>
      </c>
      <c r="AB389" s="6">
        <f>AB398</f>
        <v>0</v>
      </c>
      <c r="AC389" s="6">
        <v>4843</v>
      </c>
      <c r="AD389" s="6"/>
      <c r="AE389" s="6"/>
      <c r="AF389" s="6">
        <v>4843</v>
      </c>
      <c r="AG389" s="6"/>
      <c r="AH389" s="6"/>
      <c r="AI389" s="6">
        <f t="shared" si="139"/>
        <v>4843</v>
      </c>
      <c r="AJ389" s="6"/>
      <c r="AK389" s="6"/>
      <c r="AL389" s="6">
        <f t="shared" si="140"/>
        <v>4843</v>
      </c>
      <c r="AM389" s="165">
        <f>AM390+AM391</f>
        <v>4843</v>
      </c>
      <c r="AN389" s="252">
        <f t="shared" si="128"/>
        <v>100</v>
      </c>
    </row>
    <row r="390" spans="1:40" ht="33.75" customHeight="1">
      <c r="A390" s="7" t="s">
        <v>326</v>
      </c>
      <c r="B390" s="25" t="s">
        <v>79</v>
      </c>
      <c r="C390" s="8" t="s">
        <v>84</v>
      </c>
      <c r="D390" s="4" t="s">
        <v>324</v>
      </c>
      <c r="E390" s="8" t="s">
        <v>9</v>
      </c>
      <c r="F390" s="164"/>
      <c r="G390" s="165">
        <v>5000</v>
      </c>
      <c r="H390" s="6">
        <f t="shared" si="142"/>
        <v>5000</v>
      </c>
      <c r="I390" s="6"/>
      <c r="J390" s="6"/>
      <c r="K390" s="252">
        <f t="shared" si="144"/>
        <v>5000</v>
      </c>
      <c r="L390" s="6"/>
      <c r="M390" s="6"/>
      <c r="N390" s="6">
        <f t="shared" si="143"/>
        <v>5000</v>
      </c>
      <c r="O390" s="6"/>
      <c r="P390" s="6"/>
      <c r="Q390" s="6">
        <f t="shared" si="124"/>
        <v>5000</v>
      </c>
      <c r="R390" s="6">
        <v>-420.2</v>
      </c>
      <c r="S390" s="6"/>
      <c r="T390" s="252">
        <f t="shared" si="130"/>
        <v>4579.8</v>
      </c>
      <c r="U390" s="30">
        <f>U391+U397</f>
        <v>0</v>
      </c>
      <c r="V390" s="6"/>
      <c r="W390" s="6">
        <f t="shared" si="141"/>
        <v>4579.8</v>
      </c>
      <c r="X390" s="6"/>
      <c r="Y390" s="6"/>
      <c r="Z390" s="6">
        <f t="shared" si="138"/>
        <v>4579.8</v>
      </c>
      <c r="AA390" s="30">
        <f>AA391+AA397</f>
        <v>0</v>
      </c>
      <c r="AB390" s="6"/>
      <c r="AC390" s="6">
        <f t="shared" si="136"/>
        <v>4579.8</v>
      </c>
      <c r="AD390" s="6"/>
      <c r="AE390" s="6"/>
      <c r="AF390" s="6">
        <f t="shared" si="137"/>
        <v>4579.8</v>
      </c>
      <c r="AG390" s="6"/>
      <c r="AH390" s="6"/>
      <c r="AI390" s="6">
        <f t="shared" si="139"/>
        <v>4579.8</v>
      </c>
      <c r="AJ390" s="6"/>
      <c r="AK390" s="6"/>
      <c r="AL390" s="6">
        <f t="shared" si="140"/>
        <v>4579.8</v>
      </c>
      <c r="AM390" s="30">
        <v>4579.8</v>
      </c>
      <c r="AN390" s="252">
        <f t="shared" si="128"/>
        <v>100</v>
      </c>
    </row>
    <row r="391" spans="1:40" ht="33.75" customHeight="1">
      <c r="A391" s="1" t="s">
        <v>327</v>
      </c>
      <c r="B391" s="25" t="s">
        <v>79</v>
      </c>
      <c r="C391" s="8" t="s">
        <v>84</v>
      </c>
      <c r="D391" s="4" t="s">
        <v>328</v>
      </c>
      <c r="E391" s="8" t="s">
        <v>9</v>
      </c>
      <c r="F391" s="165">
        <v>263.2</v>
      </c>
      <c r="G391" s="164"/>
      <c r="H391" s="6">
        <f t="shared" si="142"/>
        <v>263.2</v>
      </c>
      <c r="I391" s="6"/>
      <c r="J391" s="6"/>
      <c r="K391" s="252">
        <f t="shared" si="144"/>
        <v>263.2</v>
      </c>
      <c r="L391" s="6"/>
      <c r="M391" s="6"/>
      <c r="N391" s="6">
        <f t="shared" si="143"/>
        <v>263.2</v>
      </c>
      <c r="O391" s="6"/>
      <c r="P391" s="6"/>
      <c r="Q391" s="6">
        <f t="shared" si="124"/>
        <v>263.2</v>
      </c>
      <c r="R391" s="6"/>
      <c r="S391" s="6"/>
      <c r="T391" s="252">
        <f t="shared" si="130"/>
        <v>263.2</v>
      </c>
      <c r="U391" s="30"/>
      <c r="V391" s="6"/>
      <c r="W391" s="6">
        <f t="shared" si="141"/>
        <v>263.2</v>
      </c>
      <c r="X391" s="6"/>
      <c r="Y391" s="6"/>
      <c r="Z391" s="6">
        <f t="shared" si="138"/>
        <v>263.2</v>
      </c>
      <c r="AA391" s="30"/>
      <c r="AB391" s="6"/>
      <c r="AC391" s="6">
        <f t="shared" si="136"/>
        <v>263.2</v>
      </c>
      <c r="AD391" s="6"/>
      <c r="AE391" s="6"/>
      <c r="AF391" s="6">
        <f t="shared" si="137"/>
        <v>263.2</v>
      </c>
      <c r="AG391" s="6"/>
      <c r="AH391" s="6"/>
      <c r="AI391" s="6">
        <f t="shared" si="139"/>
        <v>263.2</v>
      </c>
      <c r="AJ391" s="6"/>
      <c r="AK391" s="6"/>
      <c r="AL391" s="6">
        <f t="shared" si="140"/>
        <v>263.2</v>
      </c>
      <c r="AM391" s="30">
        <v>263.2</v>
      </c>
      <c r="AN391" s="252">
        <f t="shared" si="128"/>
        <v>100</v>
      </c>
    </row>
    <row r="392" spans="1:40" ht="33.75" customHeight="1">
      <c r="A392" s="132" t="s">
        <v>457</v>
      </c>
      <c r="B392" s="25" t="s">
        <v>79</v>
      </c>
      <c r="C392" s="8" t="s">
        <v>84</v>
      </c>
      <c r="D392" s="4" t="s">
        <v>214</v>
      </c>
      <c r="E392" s="8"/>
      <c r="F392" s="165"/>
      <c r="G392" s="164"/>
      <c r="H392" s="6"/>
      <c r="I392" s="6">
        <f>I393+I394</f>
        <v>1921</v>
      </c>
      <c r="J392" s="6">
        <f>J393+J394</f>
        <v>40.6</v>
      </c>
      <c r="K392" s="252">
        <f t="shared" si="144"/>
        <v>1961.6</v>
      </c>
      <c r="L392" s="6"/>
      <c r="M392" s="6"/>
      <c r="N392" s="6">
        <f t="shared" si="143"/>
        <v>1961.6</v>
      </c>
      <c r="O392" s="6"/>
      <c r="P392" s="6"/>
      <c r="Q392" s="6">
        <f t="shared" si="124"/>
        <v>1961.6</v>
      </c>
      <c r="R392" s="6"/>
      <c r="S392" s="6"/>
      <c r="T392" s="252">
        <f t="shared" si="130"/>
        <v>1961.6</v>
      </c>
      <c r="U392" s="30"/>
      <c r="V392" s="6"/>
      <c r="W392" s="6">
        <f t="shared" si="141"/>
        <v>1961.6</v>
      </c>
      <c r="X392" s="6"/>
      <c r="Y392" s="6"/>
      <c r="Z392" s="6">
        <f t="shared" si="138"/>
        <v>1961.6</v>
      </c>
      <c r="AA392" s="30"/>
      <c r="AB392" s="6"/>
      <c r="AC392" s="6">
        <f t="shared" si="136"/>
        <v>1961.6</v>
      </c>
      <c r="AD392" s="6"/>
      <c r="AE392" s="6"/>
      <c r="AF392" s="6">
        <f t="shared" si="137"/>
        <v>1961.6</v>
      </c>
      <c r="AG392" s="6"/>
      <c r="AH392" s="6"/>
      <c r="AI392" s="6"/>
      <c r="AJ392" s="6"/>
      <c r="AK392" s="6"/>
      <c r="AL392" s="6"/>
      <c r="AM392" s="30">
        <f>AM393+AM394</f>
        <v>1961.6</v>
      </c>
      <c r="AN392" s="252">
        <f t="shared" si="128"/>
        <v>100</v>
      </c>
    </row>
    <row r="393" spans="1:40" ht="33.75" customHeight="1">
      <c r="A393" s="7" t="s">
        <v>458</v>
      </c>
      <c r="B393" s="25" t="s">
        <v>79</v>
      </c>
      <c r="C393" s="8" t="s">
        <v>84</v>
      </c>
      <c r="D393" s="4" t="s">
        <v>214</v>
      </c>
      <c r="E393" s="8" t="s">
        <v>9</v>
      </c>
      <c r="F393" s="165"/>
      <c r="G393" s="164"/>
      <c r="H393" s="6"/>
      <c r="I393" s="6">
        <v>1921</v>
      </c>
      <c r="J393" s="6"/>
      <c r="K393" s="252">
        <f t="shared" si="144"/>
        <v>1921</v>
      </c>
      <c r="L393" s="6"/>
      <c r="M393" s="6"/>
      <c r="N393" s="6">
        <f t="shared" si="143"/>
        <v>1921</v>
      </c>
      <c r="O393" s="6"/>
      <c r="P393" s="6"/>
      <c r="Q393" s="6">
        <f t="shared" si="124"/>
        <v>1921</v>
      </c>
      <c r="R393" s="6"/>
      <c r="S393" s="6"/>
      <c r="T393" s="252">
        <f t="shared" si="130"/>
        <v>1921</v>
      </c>
      <c r="U393" s="30"/>
      <c r="V393" s="6"/>
      <c r="W393" s="6">
        <f t="shared" si="141"/>
        <v>1921</v>
      </c>
      <c r="X393" s="6"/>
      <c r="Y393" s="6"/>
      <c r="Z393" s="6">
        <f t="shared" si="138"/>
        <v>1921</v>
      </c>
      <c r="AA393" s="30"/>
      <c r="AB393" s="6"/>
      <c r="AC393" s="6">
        <f t="shared" si="136"/>
        <v>1921</v>
      </c>
      <c r="AD393" s="6"/>
      <c r="AE393" s="6"/>
      <c r="AF393" s="6">
        <f t="shared" si="137"/>
        <v>1921</v>
      </c>
      <c r="AG393" s="6"/>
      <c r="AH393" s="6"/>
      <c r="AI393" s="6"/>
      <c r="AJ393" s="6"/>
      <c r="AK393" s="6"/>
      <c r="AL393" s="6"/>
      <c r="AM393" s="30">
        <v>1921</v>
      </c>
      <c r="AN393" s="252">
        <f t="shared" si="128"/>
        <v>100</v>
      </c>
    </row>
    <row r="394" spans="1:40" ht="33.75" customHeight="1">
      <c r="A394" s="1" t="s">
        <v>459</v>
      </c>
      <c r="B394" s="25" t="s">
        <v>79</v>
      </c>
      <c r="C394" s="8" t="s">
        <v>84</v>
      </c>
      <c r="D394" s="4" t="s">
        <v>460</v>
      </c>
      <c r="E394" s="8" t="s">
        <v>9</v>
      </c>
      <c r="F394" s="165"/>
      <c r="G394" s="164"/>
      <c r="H394" s="6"/>
      <c r="I394" s="6"/>
      <c r="J394" s="6">
        <v>40.6</v>
      </c>
      <c r="K394" s="252">
        <f t="shared" si="144"/>
        <v>40.6</v>
      </c>
      <c r="L394" s="6"/>
      <c r="M394" s="6"/>
      <c r="N394" s="6">
        <f t="shared" si="143"/>
        <v>40.6</v>
      </c>
      <c r="O394" s="6"/>
      <c r="P394" s="6"/>
      <c r="Q394" s="6">
        <f t="shared" si="124"/>
        <v>40.6</v>
      </c>
      <c r="R394" s="6"/>
      <c r="S394" s="6"/>
      <c r="T394" s="252">
        <f t="shared" si="130"/>
        <v>40.6</v>
      </c>
      <c r="U394" s="30"/>
      <c r="V394" s="6"/>
      <c r="W394" s="6">
        <f t="shared" si="141"/>
        <v>40.6</v>
      </c>
      <c r="X394" s="6"/>
      <c r="Y394" s="6"/>
      <c r="Z394" s="6">
        <f t="shared" si="138"/>
        <v>40.6</v>
      </c>
      <c r="AA394" s="30"/>
      <c r="AB394" s="6"/>
      <c r="AC394" s="6">
        <f t="shared" si="136"/>
        <v>40.6</v>
      </c>
      <c r="AD394" s="6"/>
      <c r="AE394" s="6"/>
      <c r="AF394" s="6">
        <f t="shared" si="137"/>
        <v>40.6</v>
      </c>
      <c r="AG394" s="6"/>
      <c r="AH394" s="6"/>
      <c r="AI394" s="6"/>
      <c r="AJ394" s="6"/>
      <c r="AK394" s="6"/>
      <c r="AL394" s="6"/>
      <c r="AM394" s="30">
        <v>40.6</v>
      </c>
      <c r="AN394" s="252">
        <f t="shared" si="128"/>
        <v>100</v>
      </c>
    </row>
    <row r="395" spans="1:40" ht="33.75" customHeight="1">
      <c r="A395" s="1" t="s">
        <v>539</v>
      </c>
      <c r="B395" s="25" t="s">
        <v>79</v>
      </c>
      <c r="C395" s="8" t="s">
        <v>84</v>
      </c>
      <c r="D395" s="4" t="s">
        <v>540</v>
      </c>
      <c r="E395" s="8" t="s">
        <v>9</v>
      </c>
      <c r="F395" s="165"/>
      <c r="G395" s="164"/>
      <c r="H395" s="6"/>
      <c r="I395" s="6"/>
      <c r="J395" s="6"/>
      <c r="K395" s="252"/>
      <c r="L395" s="6"/>
      <c r="M395" s="6"/>
      <c r="N395" s="6"/>
      <c r="O395" s="6"/>
      <c r="P395" s="6"/>
      <c r="Q395" s="6"/>
      <c r="R395" s="6"/>
      <c r="S395" s="6"/>
      <c r="T395" s="252">
        <f t="shared" si="130"/>
        <v>0</v>
      </c>
      <c r="U395" s="30"/>
      <c r="V395" s="6">
        <v>63.8</v>
      </c>
      <c r="W395" s="6">
        <f t="shared" si="141"/>
        <v>63.8</v>
      </c>
      <c r="X395" s="6"/>
      <c r="Y395" s="6"/>
      <c r="Z395" s="6">
        <f t="shared" si="138"/>
        <v>63.8</v>
      </c>
      <c r="AA395" s="30"/>
      <c r="AB395" s="6"/>
      <c r="AC395" s="6">
        <f t="shared" si="136"/>
        <v>63.8</v>
      </c>
      <c r="AD395" s="6"/>
      <c r="AE395" s="6"/>
      <c r="AF395" s="6">
        <f t="shared" si="137"/>
        <v>63.8</v>
      </c>
      <c r="AG395" s="6"/>
      <c r="AH395" s="6"/>
      <c r="AI395" s="6"/>
      <c r="AJ395" s="6"/>
      <c r="AK395" s="6"/>
      <c r="AL395" s="6"/>
      <c r="AM395" s="30">
        <v>63.8</v>
      </c>
      <c r="AN395" s="252">
        <f t="shared" ref="AN395:AN458" si="145">AM395/AF395*100</f>
        <v>100</v>
      </c>
    </row>
    <row r="396" spans="1:40" ht="33.75" customHeight="1">
      <c r="A396" s="1" t="s">
        <v>543</v>
      </c>
      <c r="B396" s="25" t="s">
        <v>79</v>
      </c>
      <c r="C396" s="8" t="s">
        <v>84</v>
      </c>
      <c r="D396" s="4" t="s">
        <v>540</v>
      </c>
      <c r="E396" s="8" t="s">
        <v>9</v>
      </c>
      <c r="F396" s="165"/>
      <c r="G396" s="164"/>
      <c r="H396" s="6"/>
      <c r="I396" s="6"/>
      <c r="J396" s="6"/>
      <c r="K396" s="252"/>
      <c r="L396" s="6"/>
      <c r="M396" s="6"/>
      <c r="N396" s="6"/>
      <c r="O396" s="6"/>
      <c r="P396" s="6"/>
      <c r="Q396" s="6"/>
      <c r="R396" s="6"/>
      <c r="S396" s="6"/>
      <c r="T396" s="252"/>
      <c r="U396" s="30"/>
      <c r="V396" s="6"/>
      <c r="W396" s="6"/>
      <c r="X396" s="6"/>
      <c r="Y396" s="6">
        <f>808-140.1</f>
        <v>667.9</v>
      </c>
      <c r="Z396" s="6">
        <f t="shared" si="138"/>
        <v>667.9</v>
      </c>
      <c r="AA396" s="30"/>
      <c r="AB396" s="6"/>
      <c r="AC396" s="6">
        <f t="shared" si="136"/>
        <v>667.9</v>
      </c>
      <c r="AD396" s="6"/>
      <c r="AE396" s="6"/>
      <c r="AF396" s="6">
        <f t="shared" si="137"/>
        <v>667.9</v>
      </c>
      <c r="AG396" s="6"/>
      <c r="AH396" s="6"/>
      <c r="AI396" s="6"/>
      <c r="AJ396" s="6"/>
      <c r="AK396" s="6"/>
      <c r="AL396" s="6"/>
      <c r="AM396" s="30">
        <v>667.9</v>
      </c>
      <c r="AN396" s="252">
        <f t="shared" si="145"/>
        <v>100</v>
      </c>
    </row>
    <row r="397" spans="1:40" ht="67.5" customHeight="1">
      <c r="A397" s="223" t="s">
        <v>330</v>
      </c>
      <c r="B397" s="261" t="s">
        <v>79</v>
      </c>
      <c r="C397" s="235" t="s">
        <v>84</v>
      </c>
      <c r="D397" s="235" t="s">
        <v>331</v>
      </c>
      <c r="E397" s="271"/>
      <c r="F397" s="272">
        <f>F398</f>
        <v>52.6</v>
      </c>
      <c r="G397" s="272">
        <f>G398</f>
        <v>1000</v>
      </c>
      <c r="H397" s="236">
        <f t="shared" si="142"/>
        <v>1052.5999999999999</v>
      </c>
      <c r="I397" s="236"/>
      <c r="J397" s="236"/>
      <c r="K397" s="252">
        <f t="shared" si="144"/>
        <v>1052.5999999999999</v>
      </c>
      <c r="L397" s="236"/>
      <c r="M397" s="236"/>
      <c r="N397" s="236">
        <f t="shared" si="143"/>
        <v>1052.5999999999999</v>
      </c>
      <c r="O397" s="236"/>
      <c r="P397" s="236"/>
      <c r="Q397" s="236">
        <f t="shared" si="124"/>
        <v>1052.5999999999999</v>
      </c>
      <c r="R397" s="236"/>
      <c r="S397" s="236"/>
      <c r="T397" s="252">
        <f t="shared" si="130"/>
        <v>1052.5999999999999</v>
      </c>
      <c r="U397" s="273"/>
      <c r="V397" s="236"/>
      <c r="W397" s="236">
        <f t="shared" si="141"/>
        <v>1052.5999999999999</v>
      </c>
      <c r="X397" s="236"/>
      <c r="Y397" s="236"/>
      <c r="Z397" s="236">
        <f t="shared" si="138"/>
        <v>1052.5999999999999</v>
      </c>
      <c r="AA397" s="273"/>
      <c r="AB397" s="236"/>
      <c r="AC397" s="236">
        <f t="shared" si="136"/>
        <v>1052.5999999999999</v>
      </c>
      <c r="AD397" s="236"/>
      <c r="AE397" s="236"/>
      <c r="AF397" s="272">
        <f t="shared" ref="AF397" si="146">AF398</f>
        <v>1052.5999999999999</v>
      </c>
      <c r="AG397" s="236"/>
      <c r="AH397" s="236"/>
      <c r="AI397" s="236">
        <f t="shared" si="139"/>
        <v>1052.5999999999999</v>
      </c>
      <c r="AJ397" s="236"/>
      <c r="AK397" s="236"/>
      <c r="AL397" s="236">
        <f t="shared" si="140"/>
        <v>1052.5999999999999</v>
      </c>
      <c r="AM397" s="272">
        <f t="shared" ref="AM397" si="147">AM398</f>
        <v>1052.5999999999999</v>
      </c>
      <c r="AN397" s="252">
        <f t="shared" si="145"/>
        <v>100</v>
      </c>
    </row>
    <row r="398" spans="1:40" ht="33.75" customHeight="1">
      <c r="A398" s="69" t="s">
        <v>332</v>
      </c>
      <c r="B398" s="25" t="s">
        <v>79</v>
      </c>
      <c r="C398" s="8" t="s">
        <v>84</v>
      </c>
      <c r="D398" s="4" t="s">
        <v>333</v>
      </c>
      <c r="E398" s="8"/>
      <c r="F398" s="165">
        <f>F399+F400</f>
        <v>52.6</v>
      </c>
      <c r="G398" s="165">
        <f>G399+G400</f>
        <v>1000</v>
      </c>
      <c r="H398" s="6">
        <f t="shared" si="142"/>
        <v>1052.5999999999999</v>
      </c>
      <c r="I398" s="6"/>
      <c r="J398" s="6"/>
      <c r="K398" s="252">
        <f t="shared" si="144"/>
        <v>1052.5999999999999</v>
      </c>
      <c r="L398" s="6"/>
      <c r="M398" s="6"/>
      <c r="N398" s="6">
        <f t="shared" si="143"/>
        <v>1052.5999999999999</v>
      </c>
      <c r="O398" s="6"/>
      <c r="P398" s="6"/>
      <c r="Q398" s="6">
        <f t="shared" si="124"/>
        <v>1052.5999999999999</v>
      </c>
      <c r="R398" s="6"/>
      <c r="S398" s="6"/>
      <c r="T398" s="252">
        <f t="shared" si="130"/>
        <v>1052.5999999999999</v>
      </c>
      <c r="U398" s="6"/>
      <c r="V398" s="6"/>
      <c r="W398" s="6">
        <f t="shared" si="141"/>
        <v>1052.5999999999999</v>
      </c>
      <c r="X398" s="6"/>
      <c r="Y398" s="6"/>
      <c r="Z398" s="6">
        <f t="shared" si="138"/>
        <v>1052.5999999999999</v>
      </c>
      <c r="AA398" s="6"/>
      <c r="AB398" s="6"/>
      <c r="AC398" s="6">
        <f t="shared" si="136"/>
        <v>1052.5999999999999</v>
      </c>
      <c r="AD398" s="6"/>
      <c r="AE398" s="6"/>
      <c r="AF398" s="6">
        <f t="shared" si="137"/>
        <v>1052.5999999999999</v>
      </c>
      <c r="AG398" s="6"/>
      <c r="AH398" s="6"/>
      <c r="AI398" s="6">
        <f t="shared" si="139"/>
        <v>1052.5999999999999</v>
      </c>
      <c r="AJ398" s="6"/>
      <c r="AK398" s="6"/>
      <c r="AL398" s="6">
        <f t="shared" si="140"/>
        <v>1052.5999999999999</v>
      </c>
      <c r="AM398" s="165">
        <f t="shared" ref="AM398" si="148">AM399+AM400</f>
        <v>1052.5999999999999</v>
      </c>
      <c r="AN398" s="252">
        <f t="shared" si="145"/>
        <v>100</v>
      </c>
    </row>
    <row r="399" spans="1:40" ht="33.75" customHeight="1">
      <c r="A399" s="7" t="s">
        <v>334</v>
      </c>
      <c r="B399" s="25" t="s">
        <v>79</v>
      </c>
      <c r="C399" s="8" t="s">
        <v>84</v>
      </c>
      <c r="D399" s="4" t="s">
        <v>333</v>
      </c>
      <c r="E399" s="8" t="s">
        <v>9</v>
      </c>
      <c r="F399" s="164"/>
      <c r="G399" s="165">
        <v>1000</v>
      </c>
      <c r="H399" s="6">
        <f t="shared" si="142"/>
        <v>1000</v>
      </c>
      <c r="I399" s="6"/>
      <c r="J399" s="6"/>
      <c r="K399" s="252">
        <f t="shared" si="144"/>
        <v>1000</v>
      </c>
      <c r="L399" s="6"/>
      <c r="M399" s="6"/>
      <c r="N399" s="6">
        <f t="shared" si="143"/>
        <v>1000</v>
      </c>
      <c r="O399" s="6"/>
      <c r="P399" s="6"/>
      <c r="Q399" s="6">
        <f t="shared" si="124"/>
        <v>1000</v>
      </c>
      <c r="R399" s="6"/>
      <c r="S399" s="6"/>
      <c r="T399" s="252">
        <f t="shared" si="130"/>
        <v>1000</v>
      </c>
      <c r="U399" s="6"/>
      <c r="V399" s="6"/>
      <c r="W399" s="6">
        <f t="shared" si="141"/>
        <v>1000</v>
      </c>
      <c r="X399" s="6"/>
      <c r="Y399" s="6"/>
      <c r="Z399" s="6">
        <f t="shared" si="138"/>
        <v>1000</v>
      </c>
      <c r="AA399" s="6"/>
      <c r="AB399" s="6"/>
      <c r="AC399" s="6">
        <f t="shared" si="136"/>
        <v>1000</v>
      </c>
      <c r="AD399" s="6"/>
      <c r="AE399" s="6"/>
      <c r="AF399" s="6">
        <f t="shared" si="137"/>
        <v>1000</v>
      </c>
      <c r="AG399" s="6"/>
      <c r="AH399" s="6"/>
      <c r="AI399" s="6">
        <f t="shared" si="139"/>
        <v>1000</v>
      </c>
      <c r="AJ399" s="6"/>
      <c r="AK399" s="6"/>
      <c r="AL399" s="6">
        <f t="shared" si="140"/>
        <v>1000</v>
      </c>
      <c r="AM399" s="6">
        <v>1000</v>
      </c>
      <c r="AN399" s="252">
        <f t="shared" si="145"/>
        <v>100</v>
      </c>
    </row>
    <row r="400" spans="1:40" ht="37.5" customHeight="1">
      <c r="A400" s="1" t="s">
        <v>335</v>
      </c>
      <c r="B400" s="25" t="s">
        <v>79</v>
      </c>
      <c r="C400" s="8" t="s">
        <v>84</v>
      </c>
      <c r="D400" s="4" t="s">
        <v>333</v>
      </c>
      <c r="E400" s="8" t="s">
        <v>9</v>
      </c>
      <c r="F400" s="138">
        <v>52.6</v>
      </c>
      <c r="G400" s="138"/>
      <c r="H400" s="6">
        <f t="shared" si="142"/>
        <v>52.6</v>
      </c>
      <c r="I400" s="6"/>
      <c r="J400" s="6"/>
      <c r="K400" s="252">
        <f t="shared" si="144"/>
        <v>52.6</v>
      </c>
      <c r="L400" s="6">
        <f>L401+L403+L404+L406</f>
        <v>0</v>
      </c>
      <c r="M400" s="6">
        <f>M401+M403+M404+M406</f>
        <v>0</v>
      </c>
      <c r="N400" s="6">
        <f t="shared" si="143"/>
        <v>52.6</v>
      </c>
      <c r="O400" s="6">
        <f>O401+O403+O404+O406</f>
        <v>0</v>
      </c>
      <c r="P400" s="6">
        <f>P401+P403+P404+P406</f>
        <v>0</v>
      </c>
      <c r="Q400" s="6">
        <f t="shared" si="124"/>
        <v>52.6</v>
      </c>
      <c r="R400" s="6">
        <f>R401+R404</f>
        <v>0</v>
      </c>
      <c r="S400" s="6">
        <f>S401+S404</f>
        <v>0</v>
      </c>
      <c r="T400" s="252">
        <f t="shared" ref="T400:T464" si="149">Q400+R400+S400</f>
        <v>52.6</v>
      </c>
      <c r="U400" s="6"/>
      <c r="V400" s="6"/>
      <c r="W400" s="6">
        <f t="shared" si="141"/>
        <v>52.6</v>
      </c>
      <c r="X400" s="6">
        <f>X401+X403+X404+X406</f>
        <v>0</v>
      </c>
      <c r="Y400" s="6">
        <f>Y401+Y403+Y404+Y406</f>
        <v>0</v>
      </c>
      <c r="Z400" s="6">
        <f t="shared" si="138"/>
        <v>52.6</v>
      </c>
      <c r="AA400" s="6">
        <f>AA401+AA403+AA404+AA406</f>
        <v>0</v>
      </c>
      <c r="AB400" s="6">
        <f>AB401+AB404</f>
        <v>0</v>
      </c>
      <c r="AC400" s="6">
        <f t="shared" si="136"/>
        <v>52.6</v>
      </c>
      <c r="AD400" s="6"/>
      <c r="AE400" s="6">
        <f>AE406</f>
        <v>0</v>
      </c>
      <c r="AF400" s="6">
        <f t="shared" si="137"/>
        <v>52.6</v>
      </c>
      <c r="AG400" s="6">
        <f>AG401+AG404</f>
        <v>0</v>
      </c>
      <c r="AH400" s="6">
        <f>AH401+AH404</f>
        <v>0</v>
      </c>
      <c r="AI400" s="6">
        <f t="shared" si="139"/>
        <v>52.6</v>
      </c>
      <c r="AJ400" s="6">
        <f>AJ401+AJ404</f>
        <v>0</v>
      </c>
      <c r="AK400" s="6">
        <f>AK401+AK404</f>
        <v>0</v>
      </c>
      <c r="AL400" s="6">
        <f t="shared" si="140"/>
        <v>52.6</v>
      </c>
      <c r="AM400" s="6">
        <v>52.6</v>
      </c>
      <c r="AN400" s="252">
        <f t="shared" si="145"/>
        <v>100</v>
      </c>
    </row>
    <row r="401" spans="1:40" ht="53.25" customHeight="1">
      <c r="A401" s="230" t="s">
        <v>336</v>
      </c>
      <c r="B401" s="261" t="s">
        <v>79</v>
      </c>
      <c r="C401" s="235" t="s">
        <v>84</v>
      </c>
      <c r="D401" s="235" t="s">
        <v>337</v>
      </c>
      <c r="E401" s="271"/>
      <c r="F401" s="237">
        <f>F402+F405+F408</f>
        <v>5149.7999999999993</v>
      </c>
      <c r="G401" s="237">
        <f>G402+G405+G408</f>
        <v>13459.7</v>
      </c>
      <c r="H401" s="236">
        <f t="shared" si="142"/>
        <v>18609.5</v>
      </c>
      <c r="I401" s="236">
        <f>I402</f>
        <v>91.5</v>
      </c>
      <c r="J401" s="236">
        <f>J402</f>
        <v>26.8</v>
      </c>
      <c r="K401" s="252">
        <f t="shared" si="144"/>
        <v>18727.8</v>
      </c>
      <c r="L401" s="236">
        <f>L402+L403</f>
        <v>0</v>
      </c>
      <c r="M401" s="236">
        <f>M402+M403</f>
        <v>0</v>
      </c>
      <c r="N401" s="236">
        <f t="shared" si="143"/>
        <v>18727.8</v>
      </c>
      <c r="O401" s="236">
        <f>O402+O403</f>
        <v>0</v>
      </c>
      <c r="P401" s="236">
        <f>P402+P403</f>
        <v>0</v>
      </c>
      <c r="Q401" s="236">
        <f t="shared" si="124"/>
        <v>18727.8</v>
      </c>
      <c r="R401" s="236">
        <f>R402+R403</f>
        <v>0</v>
      </c>
      <c r="S401" s="236">
        <f>S402+S403</f>
        <v>0</v>
      </c>
      <c r="T401" s="252">
        <f t="shared" si="149"/>
        <v>18727.8</v>
      </c>
      <c r="U401" s="236">
        <f>U402+U405</f>
        <v>1631.9</v>
      </c>
      <c r="V401" s="236">
        <f>V402+V405</f>
        <v>537.70000000000005</v>
      </c>
      <c r="W401" s="236">
        <f t="shared" si="141"/>
        <v>20897.400000000001</v>
      </c>
      <c r="X401" s="236">
        <f>X402+X403</f>
        <v>0</v>
      </c>
      <c r="Y401" s="236">
        <f>Y402+Y403</f>
        <v>0</v>
      </c>
      <c r="Z401" s="236">
        <f t="shared" si="138"/>
        <v>20897.400000000001</v>
      </c>
      <c r="AA401" s="236">
        <f>AA402+AA403</f>
        <v>0</v>
      </c>
      <c r="AB401" s="236">
        <f>AB402+AB403</f>
        <v>0</v>
      </c>
      <c r="AC401" s="236">
        <f t="shared" si="136"/>
        <v>20897.400000000001</v>
      </c>
      <c r="AD401" s="236">
        <f>AD405</f>
        <v>-915.9</v>
      </c>
      <c r="AE401" s="236">
        <f>AE402+AE403+AE407+AE409</f>
        <v>-380.7</v>
      </c>
      <c r="AF401" s="237">
        <f>AF402+AF405+AF408</f>
        <v>19600.8</v>
      </c>
      <c r="AG401" s="236">
        <f>AG402+AG403</f>
        <v>0</v>
      </c>
      <c r="AH401" s="236">
        <f>AH402+AH403</f>
        <v>0</v>
      </c>
      <c r="AI401" s="236">
        <f t="shared" si="139"/>
        <v>19600.8</v>
      </c>
      <c r="AJ401" s="236">
        <f>AJ402+AJ403</f>
        <v>0</v>
      </c>
      <c r="AK401" s="236">
        <f>AK402+AK403</f>
        <v>0</v>
      </c>
      <c r="AL401" s="236">
        <f t="shared" si="140"/>
        <v>19600.8</v>
      </c>
      <c r="AM401" s="237">
        <f>AM402+AM405+AM408</f>
        <v>19206.400000000001</v>
      </c>
      <c r="AN401" s="252">
        <f t="shared" si="145"/>
        <v>97.98783723113344</v>
      </c>
    </row>
    <row r="402" spans="1:40" ht="33.75" customHeight="1">
      <c r="A402" s="186" t="s">
        <v>338</v>
      </c>
      <c r="B402" s="25" t="s">
        <v>79</v>
      </c>
      <c r="C402" s="8" t="s">
        <v>84</v>
      </c>
      <c r="D402" s="4" t="s">
        <v>339</v>
      </c>
      <c r="E402" s="8"/>
      <c r="F402" s="138">
        <f>F403+F404</f>
        <v>2797.9</v>
      </c>
      <c r="G402" s="138">
        <f>G403+G404</f>
        <v>8575.7000000000007</v>
      </c>
      <c r="H402" s="6">
        <f t="shared" si="142"/>
        <v>11373.6</v>
      </c>
      <c r="I402" s="6">
        <f>I403+I404</f>
        <v>91.5</v>
      </c>
      <c r="J402" s="6">
        <f>J403+J404</f>
        <v>26.8</v>
      </c>
      <c r="K402" s="252">
        <f t="shared" si="144"/>
        <v>11491.9</v>
      </c>
      <c r="L402" s="6"/>
      <c r="M402" s="6"/>
      <c r="N402" s="6">
        <f t="shared" si="143"/>
        <v>11491.9</v>
      </c>
      <c r="O402" s="6"/>
      <c r="P402" s="6"/>
      <c r="Q402" s="6">
        <f t="shared" si="124"/>
        <v>11491.9</v>
      </c>
      <c r="R402" s="6"/>
      <c r="S402" s="6"/>
      <c r="T402" s="252">
        <f t="shared" si="149"/>
        <v>11491.9</v>
      </c>
      <c r="U402" s="6"/>
      <c r="V402" s="6"/>
      <c r="W402" s="6">
        <f t="shared" si="141"/>
        <v>11491.9</v>
      </c>
      <c r="X402" s="6"/>
      <c r="Y402" s="6"/>
      <c r="Z402" s="6">
        <f t="shared" si="138"/>
        <v>11491.9</v>
      </c>
      <c r="AA402" s="6"/>
      <c r="AB402" s="6"/>
      <c r="AC402" s="6">
        <f t="shared" si="136"/>
        <v>11491.9</v>
      </c>
      <c r="AD402" s="6"/>
      <c r="AE402" s="6"/>
      <c r="AF402" s="138">
        <f>AF403+AF404</f>
        <v>11491.900000000001</v>
      </c>
      <c r="AG402" s="6"/>
      <c r="AH402" s="6"/>
      <c r="AI402" s="6">
        <f t="shared" si="139"/>
        <v>11491.900000000001</v>
      </c>
      <c r="AJ402" s="6"/>
      <c r="AK402" s="6"/>
      <c r="AL402" s="6">
        <f t="shared" si="140"/>
        <v>11491.900000000001</v>
      </c>
      <c r="AM402" s="138">
        <f>AM403+AM404</f>
        <v>11491.900000000001</v>
      </c>
      <c r="AN402" s="252">
        <f t="shared" si="145"/>
        <v>100</v>
      </c>
    </row>
    <row r="403" spans="1:40" ht="33.75" customHeight="1">
      <c r="A403" s="7" t="s">
        <v>340</v>
      </c>
      <c r="B403" s="25" t="s">
        <v>79</v>
      </c>
      <c r="C403" s="8" t="s">
        <v>84</v>
      </c>
      <c r="D403" s="4" t="s">
        <v>339</v>
      </c>
      <c r="E403" s="8" t="s">
        <v>9</v>
      </c>
      <c r="F403" s="138"/>
      <c r="G403" s="138">
        <v>8575.7000000000007</v>
      </c>
      <c r="H403" s="6">
        <f t="shared" si="142"/>
        <v>8575.7000000000007</v>
      </c>
      <c r="I403" s="6">
        <v>91.5</v>
      </c>
      <c r="J403" s="6"/>
      <c r="K403" s="252">
        <f t="shared" si="144"/>
        <v>8667.2000000000007</v>
      </c>
      <c r="L403" s="6"/>
      <c r="M403" s="6"/>
      <c r="N403" s="6">
        <f t="shared" si="143"/>
        <v>8667.2000000000007</v>
      </c>
      <c r="O403" s="6"/>
      <c r="P403" s="6"/>
      <c r="Q403" s="6">
        <f t="shared" si="124"/>
        <v>8667.2000000000007</v>
      </c>
      <c r="R403" s="6"/>
      <c r="S403" s="6"/>
      <c r="T403" s="252">
        <f t="shared" si="149"/>
        <v>8667.2000000000007</v>
      </c>
      <c r="U403" s="6"/>
      <c r="V403" s="6"/>
      <c r="W403" s="6">
        <f t="shared" si="141"/>
        <v>8667.2000000000007</v>
      </c>
      <c r="X403" s="6"/>
      <c r="Y403" s="6"/>
      <c r="Z403" s="6">
        <f t="shared" si="138"/>
        <v>8667.2000000000007</v>
      </c>
      <c r="AA403" s="6"/>
      <c r="AB403" s="6"/>
      <c r="AC403" s="6">
        <f t="shared" si="136"/>
        <v>8667.2000000000007</v>
      </c>
      <c r="AD403" s="6"/>
      <c r="AE403" s="6"/>
      <c r="AF403" s="6">
        <f t="shared" si="137"/>
        <v>8667.2000000000007</v>
      </c>
      <c r="AG403" s="6"/>
      <c r="AH403" s="6"/>
      <c r="AI403" s="6">
        <f t="shared" si="139"/>
        <v>8667.2000000000007</v>
      </c>
      <c r="AJ403" s="6"/>
      <c r="AK403" s="6"/>
      <c r="AL403" s="6">
        <f t="shared" si="140"/>
        <v>8667.2000000000007</v>
      </c>
      <c r="AM403" s="6">
        <v>8667.2000000000007</v>
      </c>
      <c r="AN403" s="252">
        <f t="shared" si="145"/>
        <v>100</v>
      </c>
    </row>
    <row r="404" spans="1:40" ht="33.75" customHeight="1">
      <c r="A404" s="7" t="s">
        <v>346</v>
      </c>
      <c r="B404" s="25" t="s">
        <v>79</v>
      </c>
      <c r="C404" s="8" t="s">
        <v>84</v>
      </c>
      <c r="D404" s="4" t="s">
        <v>339</v>
      </c>
      <c r="E404" s="8" t="s">
        <v>9</v>
      </c>
      <c r="F404" s="138">
        <v>2797.9</v>
      </c>
      <c r="G404" s="138"/>
      <c r="H404" s="6">
        <f t="shared" si="142"/>
        <v>2797.9</v>
      </c>
      <c r="I404" s="6">
        <f>I405+I406</f>
        <v>0</v>
      </c>
      <c r="J404" s="6">
        <v>26.8</v>
      </c>
      <c r="K404" s="252">
        <f t="shared" si="144"/>
        <v>2824.7000000000003</v>
      </c>
      <c r="L404" s="6">
        <f>L405+L406</f>
        <v>0</v>
      </c>
      <c r="M404" s="6"/>
      <c r="N404" s="6">
        <f t="shared" si="143"/>
        <v>2824.7000000000003</v>
      </c>
      <c r="O404" s="6">
        <f>O405+O406</f>
        <v>0</v>
      </c>
      <c r="P404" s="6"/>
      <c r="Q404" s="6">
        <f t="shared" si="124"/>
        <v>2824.7000000000003</v>
      </c>
      <c r="R404" s="6">
        <f>R405+R406</f>
        <v>0</v>
      </c>
      <c r="S404" s="6">
        <f>S405+S406</f>
        <v>0</v>
      </c>
      <c r="T404" s="252">
        <f t="shared" si="149"/>
        <v>2824.7000000000003</v>
      </c>
      <c r="U404" s="6"/>
      <c r="V404" s="6"/>
      <c r="W404" s="6">
        <f t="shared" si="141"/>
        <v>2824.7000000000003</v>
      </c>
      <c r="X404" s="6">
        <f>X405+X406</f>
        <v>0</v>
      </c>
      <c r="Y404" s="6">
        <f>Y405</f>
        <v>0</v>
      </c>
      <c r="Z404" s="6">
        <f t="shared" si="138"/>
        <v>2824.7000000000003</v>
      </c>
      <c r="AA404" s="6">
        <f>AA405+AA406</f>
        <v>0</v>
      </c>
      <c r="AB404" s="6">
        <f>AB405+AB406</f>
        <v>0</v>
      </c>
      <c r="AC404" s="6">
        <f t="shared" si="136"/>
        <v>2824.7000000000003</v>
      </c>
      <c r="AD404" s="6"/>
      <c r="AE404" s="6"/>
      <c r="AF404" s="6">
        <f t="shared" si="137"/>
        <v>2824.7000000000003</v>
      </c>
      <c r="AG404" s="6">
        <f>AG405+AG406</f>
        <v>0</v>
      </c>
      <c r="AH404" s="6">
        <f>AH405+AH406</f>
        <v>0</v>
      </c>
      <c r="AI404" s="6">
        <f t="shared" si="139"/>
        <v>2824.7000000000003</v>
      </c>
      <c r="AJ404" s="6">
        <f>AJ405+AJ406</f>
        <v>0</v>
      </c>
      <c r="AK404" s="6">
        <f>AK405+AK406</f>
        <v>0</v>
      </c>
      <c r="AL404" s="6">
        <f t="shared" si="140"/>
        <v>2824.7000000000003</v>
      </c>
      <c r="AM404" s="138">
        <v>2824.7</v>
      </c>
      <c r="AN404" s="252">
        <f t="shared" si="145"/>
        <v>99.999999999999986</v>
      </c>
    </row>
    <row r="405" spans="1:40" ht="33.75" customHeight="1">
      <c r="A405" s="186" t="s">
        <v>341</v>
      </c>
      <c r="B405" s="25" t="s">
        <v>79</v>
      </c>
      <c r="C405" s="8" t="s">
        <v>84</v>
      </c>
      <c r="D405" s="4" t="s">
        <v>342</v>
      </c>
      <c r="E405" s="8"/>
      <c r="F405" s="138">
        <f>F406+F407</f>
        <v>1555.5</v>
      </c>
      <c r="G405" s="138">
        <f>G406+G407</f>
        <v>4884</v>
      </c>
      <c r="H405" s="6">
        <f t="shared" si="142"/>
        <v>6439.5</v>
      </c>
      <c r="I405" s="6"/>
      <c r="J405" s="6"/>
      <c r="K405" s="252">
        <f t="shared" si="144"/>
        <v>6439.5</v>
      </c>
      <c r="L405" s="6"/>
      <c r="M405" s="6"/>
      <c r="N405" s="6">
        <f t="shared" si="143"/>
        <v>6439.5</v>
      </c>
      <c r="O405" s="6"/>
      <c r="P405" s="6"/>
      <c r="Q405" s="6">
        <f t="shared" ref="Q405:Q489" si="150">N405+O405+P405</f>
        <v>6439.5</v>
      </c>
      <c r="R405" s="6"/>
      <c r="S405" s="6"/>
      <c r="T405" s="252">
        <f t="shared" si="149"/>
        <v>6439.5</v>
      </c>
      <c r="U405" s="6">
        <f>U406</f>
        <v>1631.9</v>
      </c>
      <c r="V405" s="6">
        <f>V407</f>
        <v>537.70000000000005</v>
      </c>
      <c r="W405" s="6">
        <f t="shared" si="141"/>
        <v>8609.1</v>
      </c>
      <c r="X405" s="6"/>
      <c r="Y405" s="6"/>
      <c r="Z405" s="6">
        <f t="shared" si="138"/>
        <v>8609.1</v>
      </c>
      <c r="AA405" s="6"/>
      <c r="AB405" s="6"/>
      <c r="AC405" s="6">
        <f t="shared" si="136"/>
        <v>8609.1</v>
      </c>
      <c r="AD405" s="6">
        <f>AD406</f>
        <v>-915.9</v>
      </c>
      <c r="AE405" s="6"/>
      <c r="AF405" s="138">
        <f>AF406+AF407</f>
        <v>7424.7999999999993</v>
      </c>
      <c r="AG405" s="6"/>
      <c r="AH405" s="6"/>
      <c r="AI405" s="6">
        <f t="shared" si="139"/>
        <v>7424.7999999999993</v>
      </c>
      <c r="AJ405" s="6"/>
      <c r="AK405" s="6"/>
      <c r="AL405" s="6">
        <f t="shared" si="140"/>
        <v>7424.7999999999993</v>
      </c>
      <c r="AM405" s="138">
        <f>AM406+AM407</f>
        <v>7112.9</v>
      </c>
      <c r="AN405" s="252">
        <f t="shared" si="145"/>
        <v>95.799213446826855</v>
      </c>
    </row>
    <row r="406" spans="1:40" ht="33.75" customHeight="1">
      <c r="A406" s="7" t="s">
        <v>344</v>
      </c>
      <c r="B406" s="25" t="s">
        <v>79</v>
      </c>
      <c r="C406" s="8" t="s">
        <v>84</v>
      </c>
      <c r="D406" s="4" t="s">
        <v>342</v>
      </c>
      <c r="E406" s="8" t="s">
        <v>9</v>
      </c>
      <c r="F406" s="138"/>
      <c r="G406" s="138">
        <v>4884</v>
      </c>
      <c r="H406" s="6">
        <f t="shared" si="142"/>
        <v>4884</v>
      </c>
      <c r="I406" s="6"/>
      <c r="J406" s="6"/>
      <c r="K406" s="252">
        <f t="shared" si="144"/>
        <v>4884</v>
      </c>
      <c r="L406" s="6"/>
      <c r="M406" s="6"/>
      <c r="N406" s="6">
        <f t="shared" si="143"/>
        <v>4884</v>
      </c>
      <c r="O406" s="6"/>
      <c r="P406" s="6"/>
      <c r="Q406" s="6">
        <f t="shared" si="150"/>
        <v>4884</v>
      </c>
      <c r="R406" s="6"/>
      <c r="S406" s="6"/>
      <c r="T406" s="252">
        <f t="shared" si="149"/>
        <v>4884</v>
      </c>
      <c r="U406" s="6">
        <v>1631.9</v>
      </c>
      <c r="V406" s="6"/>
      <c r="W406" s="6">
        <f t="shared" si="141"/>
        <v>6515.9</v>
      </c>
      <c r="X406" s="6"/>
      <c r="Y406" s="6"/>
      <c r="Z406" s="6">
        <f t="shared" si="138"/>
        <v>6515.9</v>
      </c>
      <c r="AA406" s="6"/>
      <c r="AB406" s="6"/>
      <c r="AC406" s="6">
        <f t="shared" si="136"/>
        <v>6515.9</v>
      </c>
      <c r="AD406" s="6">
        <v>-915.9</v>
      </c>
      <c r="AE406" s="6"/>
      <c r="AF406" s="6">
        <f t="shared" si="137"/>
        <v>5600</v>
      </c>
      <c r="AG406" s="6"/>
      <c r="AH406" s="6"/>
      <c r="AI406" s="6">
        <f t="shared" si="139"/>
        <v>5600</v>
      </c>
      <c r="AJ406" s="6"/>
      <c r="AK406" s="6"/>
      <c r="AL406" s="6">
        <f t="shared" si="140"/>
        <v>5600</v>
      </c>
      <c r="AM406" s="6">
        <v>5401.2</v>
      </c>
      <c r="AN406" s="252">
        <f t="shared" si="145"/>
        <v>96.449999999999989</v>
      </c>
    </row>
    <row r="407" spans="1:40" ht="33.75" customHeight="1">
      <c r="A407" s="7" t="s">
        <v>345</v>
      </c>
      <c r="B407" s="25" t="s">
        <v>79</v>
      </c>
      <c r="C407" s="8" t="s">
        <v>84</v>
      </c>
      <c r="D407" s="4" t="s">
        <v>343</v>
      </c>
      <c r="E407" s="8" t="s">
        <v>9</v>
      </c>
      <c r="F407" s="138">
        <v>1555.5</v>
      </c>
      <c r="G407" s="138"/>
      <c r="H407" s="6">
        <f t="shared" si="142"/>
        <v>1555.5</v>
      </c>
      <c r="I407" s="6"/>
      <c r="J407" s="6"/>
      <c r="K407" s="252">
        <f t="shared" si="144"/>
        <v>1555.5</v>
      </c>
      <c r="L407" s="6"/>
      <c r="M407" s="6"/>
      <c r="N407" s="6">
        <f t="shared" si="143"/>
        <v>1555.5</v>
      </c>
      <c r="O407" s="6"/>
      <c r="P407" s="6"/>
      <c r="Q407" s="6">
        <f t="shared" si="150"/>
        <v>1555.5</v>
      </c>
      <c r="R407" s="6"/>
      <c r="S407" s="6"/>
      <c r="T407" s="252">
        <f t="shared" si="149"/>
        <v>1555.5</v>
      </c>
      <c r="U407" s="6"/>
      <c r="V407" s="6">
        <v>537.70000000000005</v>
      </c>
      <c r="W407" s="6">
        <f t="shared" si="141"/>
        <v>2093.1999999999998</v>
      </c>
      <c r="X407" s="6"/>
      <c r="Y407" s="6"/>
      <c r="Z407" s="6">
        <f t="shared" si="138"/>
        <v>2093.1999999999998</v>
      </c>
      <c r="AA407" s="6"/>
      <c r="AB407" s="6">
        <f>AB408</f>
        <v>0</v>
      </c>
      <c r="AC407" s="6">
        <f t="shared" si="136"/>
        <v>2093.1999999999998</v>
      </c>
      <c r="AD407" s="6">
        <f>AD408</f>
        <v>0</v>
      </c>
      <c r="AE407" s="6">
        <v>-268.39999999999998</v>
      </c>
      <c r="AF407" s="6">
        <f t="shared" si="137"/>
        <v>1824.7999999999997</v>
      </c>
      <c r="AG407" s="6"/>
      <c r="AH407" s="6"/>
      <c r="AI407" s="6">
        <f t="shared" si="139"/>
        <v>1824.7999999999997</v>
      </c>
      <c r="AJ407" s="6"/>
      <c r="AK407" s="6"/>
      <c r="AL407" s="6">
        <f t="shared" si="140"/>
        <v>1824.7999999999997</v>
      </c>
      <c r="AM407" s="138">
        <v>1711.7</v>
      </c>
      <c r="AN407" s="252">
        <f t="shared" si="145"/>
        <v>93.802060499780822</v>
      </c>
    </row>
    <row r="408" spans="1:40" ht="33.75" customHeight="1">
      <c r="A408" s="200" t="s">
        <v>347</v>
      </c>
      <c r="B408" s="25" t="s">
        <v>79</v>
      </c>
      <c r="C408" s="8" t="s">
        <v>84</v>
      </c>
      <c r="D408" s="4" t="s">
        <v>349</v>
      </c>
      <c r="E408" s="8"/>
      <c r="F408" s="138">
        <f>F409</f>
        <v>796.4</v>
      </c>
      <c r="G408" s="138">
        <f>G409</f>
        <v>0</v>
      </c>
      <c r="H408" s="6">
        <f t="shared" si="142"/>
        <v>796.4</v>
      </c>
      <c r="I408" s="6"/>
      <c r="J408" s="6"/>
      <c r="K408" s="252">
        <f t="shared" si="144"/>
        <v>796.4</v>
      </c>
      <c r="L408" s="6"/>
      <c r="M408" s="6"/>
      <c r="N408" s="6">
        <f t="shared" si="143"/>
        <v>796.4</v>
      </c>
      <c r="O408" s="6"/>
      <c r="P408" s="6"/>
      <c r="Q408" s="6">
        <f t="shared" si="150"/>
        <v>796.4</v>
      </c>
      <c r="R408" s="6"/>
      <c r="S408" s="6"/>
      <c r="T408" s="252">
        <f t="shared" si="149"/>
        <v>796.4</v>
      </c>
      <c r="U408" s="6"/>
      <c r="V408" s="6"/>
      <c r="W408" s="6">
        <f t="shared" si="141"/>
        <v>796.4</v>
      </c>
      <c r="X408" s="6"/>
      <c r="Y408" s="6"/>
      <c r="Z408" s="6">
        <f t="shared" si="138"/>
        <v>796.4</v>
      </c>
      <c r="AA408" s="6"/>
      <c r="AB408" s="6"/>
      <c r="AC408" s="6">
        <f t="shared" si="136"/>
        <v>796.4</v>
      </c>
      <c r="AD408" s="6"/>
      <c r="AE408" s="6">
        <f>AE409</f>
        <v>-112.3</v>
      </c>
      <c r="AF408" s="6">
        <f t="shared" si="137"/>
        <v>684.1</v>
      </c>
      <c r="AG408" s="6"/>
      <c r="AH408" s="6"/>
      <c r="AI408" s="6">
        <f t="shared" si="139"/>
        <v>684.1</v>
      </c>
      <c r="AJ408" s="6"/>
      <c r="AK408" s="6"/>
      <c r="AL408" s="6">
        <f t="shared" si="140"/>
        <v>684.1</v>
      </c>
      <c r="AM408" s="138">
        <f>AM409</f>
        <v>601.6</v>
      </c>
      <c r="AN408" s="252">
        <f t="shared" si="145"/>
        <v>87.940359596550209</v>
      </c>
    </row>
    <row r="409" spans="1:40" ht="33.75" customHeight="1">
      <c r="A409" s="7" t="s">
        <v>348</v>
      </c>
      <c r="B409" s="25" t="s">
        <v>79</v>
      </c>
      <c r="C409" s="8" t="s">
        <v>84</v>
      </c>
      <c r="D409" s="4" t="s">
        <v>349</v>
      </c>
      <c r="E409" s="8" t="s">
        <v>9</v>
      </c>
      <c r="F409" s="138">
        <f>455.7+88.3+252.4</f>
        <v>796.4</v>
      </c>
      <c r="G409" s="138"/>
      <c r="H409" s="6">
        <f t="shared" si="142"/>
        <v>796.4</v>
      </c>
      <c r="I409" s="6"/>
      <c r="J409" s="6"/>
      <c r="K409" s="252">
        <f t="shared" si="144"/>
        <v>796.4</v>
      </c>
      <c r="L409" s="6"/>
      <c r="M409" s="6"/>
      <c r="N409" s="6">
        <f t="shared" si="143"/>
        <v>796.4</v>
      </c>
      <c r="O409" s="6"/>
      <c r="P409" s="6"/>
      <c r="Q409" s="6">
        <f t="shared" si="150"/>
        <v>796.4</v>
      </c>
      <c r="R409" s="6"/>
      <c r="S409" s="6"/>
      <c r="T409" s="252">
        <f t="shared" si="149"/>
        <v>796.4</v>
      </c>
      <c r="U409" s="6"/>
      <c r="V409" s="6"/>
      <c r="W409" s="6">
        <f t="shared" si="141"/>
        <v>796.4</v>
      </c>
      <c r="X409" s="6"/>
      <c r="Y409" s="6"/>
      <c r="Z409" s="6">
        <f t="shared" si="138"/>
        <v>796.4</v>
      </c>
      <c r="AA409" s="6"/>
      <c r="AB409" s="6"/>
      <c r="AC409" s="6">
        <f t="shared" si="136"/>
        <v>796.4</v>
      </c>
      <c r="AD409" s="6"/>
      <c r="AE409" s="6">
        <v>-112.3</v>
      </c>
      <c r="AF409" s="6">
        <f t="shared" si="137"/>
        <v>684.1</v>
      </c>
      <c r="AG409" s="6"/>
      <c r="AH409" s="6"/>
      <c r="AI409" s="6">
        <f t="shared" si="139"/>
        <v>684.1</v>
      </c>
      <c r="AJ409" s="6"/>
      <c r="AK409" s="6"/>
      <c r="AL409" s="6">
        <f t="shared" si="140"/>
        <v>684.1</v>
      </c>
      <c r="AM409" s="138">
        <v>601.6</v>
      </c>
      <c r="AN409" s="252">
        <f t="shared" si="145"/>
        <v>87.940359596550209</v>
      </c>
    </row>
    <row r="410" spans="1:40" ht="48.75" customHeight="1">
      <c r="A410" s="231" t="s">
        <v>415</v>
      </c>
      <c r="B410" s="261">
        <v>913</v>
      </c>
      <c r="C410" s="235" t="s">
        <v>84</v>
      </c>
      <c r="D410" s="235" t="s">
        <v>159</v>
      </c>
      <c r="E410" s="235"/>
      <c r="F410" s="237">
        <f>F411</f>
        <v>100.6</v>
      </c>
      <c r="G410" s="237"/>
      <c r="H410" s="236">
        <f t="shared" si="142"/>
        <v>100.6</v>
      </c>
      <c r="I410" s="236"/>
      <c r="J410" s="236"/>
      <c r="K410" s="252">
        <f t="shared" si="144"/>
        <v>100.6</v>
      </c>
      <c r="L410" s="236"/>
      <c r="M410" s="236"/>
      <c r="N410" s="6">
        <f t="shared" si="143"/>
        <v>100.6</v>
      </c>
      <c r="O410" s="236"/>
      <c r="P410" s="236"/>
      <c r="Q410" s="6">
        <f t="shared" si="150"/>
        <v>100.6</v>
      </c>
      <c r="R410" s="236"/>
      <c r="S410" s="236"/>
      <c r="T410" s="252">
        <f t="shared" si="149"/>
        <v>100.6</v>
      </c>
      <c r="U410" s="236"/>
      <c r="V410" s="236">
        <f>V411</f>
        <v>8.3000000000000007</v>
      </c>
      <c r="W410" s="6">
        <f t="shared" si="141"/>
        <v>108.89999999999999</v>
      </c>
      <c r="X410" s="236"/>
      <c r="Y410" s="236"/>
      <c r="Z410" s="6">
        <f t="shared" si="138"/>
        <v>108.89999999999999</v>
      </c>
      <c r="AA410" s="236"/>
      <c r="AB410" s="236"/>
      <c r="AC410" s="6">
        <f t="shared" si="136"/>
        <v>108.89999999999999</v>
      </c>
      <c r="AD410" s="236"/>
      <c r="AE410" s="236">
        <f>AE411</f>
        <v>-2.4</v>
      </c>
      <c r="AF410" s="236">
        <f>AF411</f>
        <v>106.49999999999999</v>
      </c>
      <c r="AG410" s="236"/>
      <c r="AH410" s="236"/>
      <c r="AI410" s="236"/>
      <c r="AJ410" s="236"/>
      <c r="AK410" s="236"/>
      <c r="AL410" s="236"/>
      <c r="AM410" s="236">
        <f>AM411</f>
        <v>106.5</v>
      </c>
      <c r="AN410" s="252">
        <f t="shared" si="145"/>
        <v>100.00000000000003</v>
      </c>
    </row>
    <row r="411" spans="1:40" ht="33.75" customHeight="1">
      <c r="A411" s="5" t="s">
        <v>14</v>
      </c>
      <c r="B411" s="3" t="s">
        <v>79</v>
      </c>
      <c r="C411" s="4" t="s">
        <v>84</v>
      </c>
      <c r="D411" s="8" t="s">
        <v>159</v>
      </c>
      <c r="E411" s="8" t="s">
        <v>9</v>
      </c>
      <c r="F411" s="138">
        <f>150.6-50</f>
        <v>100.6</v>
      </c>
      <c r="G411" s="138"/>
      <c r="H411" s="6">
        <f t="shared" si="142"/>
        <v>100.6</v>
      </c>
      <c r="I411" s="6"/>
      <c r="J411" s="6"/>
      <c r="K411" s="252">
        <f t="shared" si="144"/>
        <v>100.6</v>
      </c>
      <c r="L411" s="6"/>
      <c r="M411" s="6"/>
      <c r="N411" s="6">
        <f t="shared" si="143"/>
        <v>100.6</v>
      </c>
      <c r="O411" s="6"/>
      <c r="P411" s="6"/>
      <c r="Q411" s="6">
        <f t="shared" si="150"/>
        <v>100.6</v>
      </c>
      <c r="R411" s="6"/>
      <c r="S411" s="6"/>
      <c r="T411" s="252">
        <f t="shared" si="149"/>
        <v>100.6</v>
      </c>
      <c r="U411" s="6"/>
      <c r="V411" s="6">
        <f>6.8+1.5</f>
        <v>8.3000000000000007</v>
      </c>
      <c r="W411" s="6">
        <f t="shared" si="141"/>
        <v>108.89999999999999</v>
      </c>
      <c r="X411" s="6"/>
      <c r="Y411" s="6"/>
      <c r="Z411" s="6">
        <f t="shared" si="138"/>
        <v>108.89999999999999</v>
      </c>
      <c r="AA411" s="6"/>
      <c r="AB411" s="6"/>
      <c r="AC411" s="6">
        <f t="shared" si="136"/>
        <v>108.89999999999999</v>
      </c>
      <c r="AD411" s="6"/>
      <c r="AE411" s="6">
        <v>-2.4</v>
      </c>
      <c r="AF411" s="6">
        <f t="shared" si="137"/>
        <v>106.49999999999999</v>
      </c>
      <c r="AG411" s="6"/>
      <c r="AH411" s="6"/>
      <c r="AI411" s="6"/>
      <c r="AJ411" s="6"/>
      <c r="AK411" s="6"/>
      <c r="AL411" s="6"/>
      <c r="AM411" s="6">
        <v>106.5</v>
      </c>
      <c r="AN411" s="252">
        <f t="shared" si="145"/>
        <v>100.00000000000003</v>
      </c>
    </row>
    <row r="412" spans="1:40" ht="33.75" customHeight="1">
      <c r="A412" s="216" t="s">
        <v>314</v>
      </c>
      <c r="B412" s="234" t="s">
        <v>79</v>
      </c>
      <c r="C412" s="235" t="s">
        <v>84</v>
      </c>
      <c r="D412" s="235" t="s">
        <v>162</v>
      </c>
      <c r="E412" s="235"/>
      <c r="F412" s="237">
        <f>F413+F414+F415+F416</f>
        <v>73.3</v>
      </c>
      <c r="G412" s="237">
        <f>G413+G414+G415+G416</f>
        <v>1393.7</v>
      </c>
      <c r="H412" s="236">
        <f t="shared" si="142"/>
        <v>1467</v>
      </c>
      <c r="I412" s="236">
        <f>I415</f>
        <v>27.7</v>
      </c>
      <c r="J412" s="236">
        <f>J416</f>
        <v>1.5</v>
      </c>
      <c r="K412" s="252">
        <f t="shared" si="144"/>
        <v>1496.2</v>
      </c>
      <c r="L412" s="236"/>
      <c r="M412" s="236"/>
      <c r="N412" s="6">
        <f t="shared" si="143"/>
        <v>1496.2</v>
      </c>
      <c r="O412" s="236"/>
      <c r="P412" s="236"/>
      <c r="Q412" s="6">
        <f t="shared" si="150"/>
        <v>1496.2</v>
      </c>
      <c r="R412" s="236">
        <f>R418</f>
        <v>1000</v>
      </c>
      <c r="S412" s="236">
        <f>S418</f>
        <v>100</v>
      </c>
      <c r="T412" s="252">
        <f t="shared" si="149"/>
        <v>2596.1999999999998</v>
      </c>
      <c r="U412" s="236"/>
      <c r="V412" s="236">
        <f>V417</f>
        <v>205.2</v>
      </c>
      <c r="W412" s="6">
        <f t="shared" si="141"/>
        <v>2801.3999999999996</v>
      </c>
      <c r="X412" s="236"/>
      <c r="Y412" s="236"/>
      <c r="Z412" s="6">
        <f t="shared" si="138"/>
        <v>2801.3999999999996</v>
      </c>
      <c r="AA412" s="236"/>
      <c r="AB412" s="236"/>
      <c r="AC412" s="6">
        <f t="shared" si="136"/>
        <v>2801.3999999999996</v>
      </c>
      <c r="AD412" s="236"/>
      <c r="AE412" s="236"/>
      <c r="AF412" s="237">
        <f>AF413+AF414+AF415+AF416+AF417+AF418</f>
        <v>2801.4</v>
      </c>
      <c r="AG412" s="236"/>
      <c r="AH412" s="236"/>
      <c r="AI412" s="236"/>
      <c r="AJ412" s="236"/>
      <c r="AK412" s="236"/>
      <c r="AL412" s="236"/>
      <c r="AM412" s="237">
        <f>AM413+AM414+AM415+AM416+AM417+AM418</f>
        <v>2801.4</v>
      </c>
      <c r="AN412" s="252">
        <f t="shared" si="145"/>
        <v>100</v>
      </c>
    </row>
    <row r="413" spans="1:40" ht="33.75" hidden="1" customHeight="1">
      <c r="A413" s="187" t="s">
        <v>401</v>
      </c>
      <c r="B413" s="27" t="s">
        <v>79</v>
      </c>
      <c r="C413" s="8" t="s">
        <v>84</v>
      </c>
      <c r="D413" s="8" t="s">
        <v>403</v>
      </c>
      <c r="E413" s="105">
        <v>200</v>
      </c>
      <c r="F413" s="138"/>
      <c r="G413" s="138"/>
      <c r="H413" s="6">
        <f t="shared" si="142"/>
        <v>0</v>
      </c>
      <c r="I413" s="6"/>
      <c r="J413" s="6"/>
      <c r="K413" s="252">
        <f t="shared" si="144"/>
        <v>0</v>
      </c>
      <c r="L413" s="6"/>
      <c r="M413" s="6"/>
      <c r="N413" s="6">
        <f t="shared" si="143"/>
        <v>0</v>
      </c>
      <c r="O413" s="6"/>
      <c r="P413" s="6"/>
      <c r="Q413" s="6">
        <f t="shared" si="150"/>
        <v>0</v>
      </c>
      <c r="R413" s="6"/>
      <c r="S413" s="6"/>
      <c r="T413" s="252">
        <f t="shared" si="149"/>
        <v>0</v>
      </c>
      <c r="U413" s="6"/>
      <c r="V413" s="6"/>
      <c r="W413" s="6">
        <f t="shared" si="141"/>
        <v>0</v>
      </c>
      <c r="X413" s="6"/>
      <c r="Y413" s="6"/>
      <c r="Z413" s="6">
        <f t="shared" si="138"/>
        <v>0</v>
      </c>
      <c r="AA413" s="6"/>
      <c r="AB413" s="6"/>
      <c r="AC413" s="6">
        <f t="shared" si="136"/>
        <v>0</v>
      </c>
      <c r="AD413" s="6"/>
      <c r="AE413" s="6"/>
      <c r="AF413" s="6">
        <f t="shared" si="137"/>
        <v>0</v>
      </c>
      <c r="AG413" s="6"/>
      <c r="AH413" s="6"/>
      <c r="AI413" s="6"/>
      <c r="AJ413" s="6"/>
      <c r="AK413" s="6"/>
      <c r="AL413" s="6"/>
      <c r="AM413" s="6"/>
      <c r="AN413" s="252"/>
    </row>
    <row r="414" spans="1:40" ht="33.75" hidden="1" customHeight="1">
      <c r="A414" s="5" t="s">
        <v>402</v>
      </c>
      <c r="B414" s="27" t="s">
        <v>79</v>
      </c>
      <c r="C414" s="8" t="s">
        <v>84</v>
      </c>
      <c r="D414" s="8" t="s">
        <v>404</v>
      </c>
      <c r="E414" s="105">
        <v>200</v>
      </c>
      <c r="F414" s="138"/>
      <c r="G414" s="138"/>
      <c r="H414" s="6">
        <f t="shared" si="142"/>
        <v>0</v>
      </c>
      <c r="I414" s="6"/>
      <c r="J414" s="6"/>
      <c r="K414" s="252">
        <f t="shared" si="144"/>
        <v>0</v>
      </c>
      <c r="L414" s="6"/>
      <c r="M414" s="6"/>
      <c r="N414" s="6">
        <f t="shared" si="143"/>
        <v>0</v>
      </c>
      <c r="O414" s="6"/>
      <c r="P414" s="6"/>
      <c r="Q414" s="6">
        <f t="shared" si="150"/>
        <v>0</v>
      </c>
      <c r="R414" s="6"/>
      <c r="S414" s="6"/>
      <c r="T414" s="252">
        <f t="shared" si="149"/>
        <v>0</v>
      </c>
      <c r="U414" s="6"/>
      <c r="V414" s="6"/>
      <c r="W414" s="6">
        <f t="shared" si="141"/>
        <v>0</v>
      </c>
      <c r="X414" s="6"/>
      <c r="Y414" s="6"/>
      <c r="Z414" s="6">
        <f t="shared" si="138"/>
        <v>0</v>
      </c>
      <c r="AA414" s="6"/>
      <c r="AB414" s="6"/>
      <c r="AC414" s="6">
        <f t="shared" si="136"/>
        <v>0</v>
      </c>
      <c r="AD414" s="6"/>
      <c r="AE414" s="6"/>
      <c r="AF414" s="6">
        <f t="shared" si="137"/>
        <v>0</v>
      </c>
      <c r="AG414" s="6"/>
      <c r="AH414" s="6"/>
      <c r="AI414" s="6"/>
      <c r="AJ414" s="6"/>
      <c r="AK414" s="6"/>
      <c r="AL414" s="6"/>
      <c r="AM414" s="6"/>
      <c r="AN414" s="252"/>
    </row>
    <row r="415" spans="1:40" ht="33.75" customHeight="1">
      <c r="A415" s="220" t="s">
        <v>405</v>
      </c>
      <c r="B415" s="27" t="s">
        <v>79</v>
      </c>
      <c r="C415" s="8" t="s">
        <v>84</v>
      </c>
      <c r="D415" s="8" t="s">
        <v>400</v>
      </c>
      <c r="E415" s="105">
        <v>200</v>
      </c>
      <c r="F415" s="138"/>
      <c r="G415" s="138">
        <v>1393.7</v>
      </c>
      <c r="H415" s="6">
        <f t="shared" si="142"/>
        <v>1393.7</v>
      </c>
      <c r="I415" s="6">
        <v>27.7</v>
      </c>
      <c r="J415" s="6"/>
      <c r="K415" s="252">
        <f t="shared" si="144"/>
        <v>1421.4</v>
      </c>
      <c r="L415" s="6"/>
      <c r="M415" s="6"/>
      <c r="N415" s="6">
        <f t="shared" si="143"/>
        <v>1421.4</v>
      </c>
      <c r="O415" s="6"/>
      <c r="P415" s="6"/>
      <c r="Q415" s="6">
        <f t="shared" si="150"/>
        <v>1421.4</v>
      </c>
      <c r="R415" s="6"/>
      <c r="S415" s="6"/>
      <c r="T415" s="252">
        <f t="shared" si="149"/>
        <v>1421.4</v>
      </c>
      <c r="U415" s="6"/>
      <c r="V415" s="6"/>
      <c r="W415" s="6">
        <f t="shared" si="141"/>
        <v>1421.4</v>
      </c>
      <c r="X415" s="6"/>
      <c r="Y415" s="6"/>
      <c r="Z415" s="6">
        <f t="shared" si="138"/>
        <v>1421.4</v>
      </c>
      <c r="AA415" s="6"/>
      <c r="AB415" s="6"/>
      <c r="AC415" s="6">
        <f t="shared" si="136"/>
        <v>1421.4</v>
      </c>
      <c r="AD415" s="6"/>
      <c r="AE415" s="6"/>
      <c r="AF415" s="6">
        <f t="shared" si="137"/>
        <v>1421.4</v>
      </c>
      <c r="AG415" s="6"/>
      <c r="AH415" s="6"/>
      <c r="AI415" s="6"/>
      <c r="AJ415" s="6"/>
      <c r="AK415" s="6"/>
      <c r="AL415" s="6"/>
      <c r="AM415" s="6">
        <v>1421.4</v>
      </c>
      <c r="AN415" s="252">
        <f t="shared" si="145"/>
        <v>100</v>
      </c>
    </row>
    <row r="416" spans="1:40" ht="33.75" customHeight="1">
      <c r="A416" s="1" t="s">
        <v>399</v>
      </c>
      <c r="B416" s="27" t="s">
        <v>79</v>
      </c>
      <c r="C416" s="8" t="s">
        <v>84</v>
      </c>
      <c r="D416" s="8" t="s">
        <v>400</v>
      </c>
      <c r="E416" s="105">
        <v>200</v>
      </c>
      <c r="F416" s="138">
        <v>73.3</v>
      </c>
      <c r="G416" s="138"/>
      <c r="H416" s="6">
        <f t="shared" si="142"/>
        <v>73.3</v>
      </c>
      <c r="I416" s="6"/>
      <c r="J416" s="6">
        <v>1.5</v>
      </c>
      <c r="K416" s="252">
        <f t="shared" si="144"/>
        <v>74.8</v>
      </c>
      <c r="L416" s="6"/>
      <c r="M416" s="6"/>
      <c r="N416" s="6">
        <f t="shared" si="143"/>
        <v>74.8</v>
      </c>
      <c r="O416" s="6"/>
      <c r="P416" s="6"/>
      <c r="Q416" s="6">
        <f t="shared" si="150"/>
        <v>74.8</v>
      </c>
      <c r="R416" s="6"/>
      <c r="S416" s="6"/>
      <c r="T416" s="252">
        <f t="shared" si="149"/>
        <v>74.8</v>
      </c>
      <c r="U416" s="6"/>
      <c r="V416" s="6"/>
      <c r="W416" s="6">
        <f t="shared" si="141"/>
        <v>74.8</v>
      </c>
      <c r="X416" s="6"/>
      <c r="Y416" s="6"/>
      <c r="Z416" s="6">
        <f t="shared" si="138"/>
        <v>74.8</v>
      </c>
      <c r="AA416" s="6"/>
      <c r="AB416" s="6"/>
      <c r="AC416" s="6">
        <f t="shared" si="136"/>
        <v>74.8</v>
      </c>
      <c r="AD416" s="6"/>
      <c r="AE416" s="6"/>
      <c r="AF416" s="6">
        <f t="shared" si="137"/>
        <v>74.8</v>
      </c>
      <c r="AG416" s="6"/>
      <c r="AH416" s="6"/>
      <c r="AI416" s="6"/>
      <c r="AJ416" s="6"/>
      <c r="AK416" s="6"/>
      <c r="AL416" s="6"/>
      <c r="AM416" s="6">
        <v>74.8</v>
      </c>
      <c r="AN416" s="252">
        <f t="shared" si="145"/>
        <v>100</v>
      </c>
    </row>
    <row r="417" spans="1:44" ht="33.75" customHeight="1">
      <c r="A417" s="1" t="s">
        <v>536</v>
      </c>
      <c r="B417" s="27" t="s">
        <v>79</v>
      </c>
      <c r="C417" s="8" t="s">
        <v>84</v>
      </c>
      <c r="D417" s="8" t="s">
        <v>162</v>
      </c>
      <c r="E417" s="105">
        <v>200</v>
      </c>
      <c r="F417" s="138"/>
      <c r="G417" s="138"/>
      <c r="H417" s="6"/>
      <c r="I417" s="6"/>
      <c r="J417" s="6"/>
      <c r="K417" s="252"/>
      <c r="L417" s="6"/>
      <c r="M417" s="6"/>
      <c r="N417" s="6"/>
      <c r="O417" s="6"/>
      <c r="P417" s="6"/>
      <c r="Q417" s="6"/>
      <c r="R417" s="6"/>
      <c r="S417" s="6"/>
      <c r="T417" s="252">
        <f t="shared" si="149"/>
        <v>0</v>
      </c>
      <c r="U417" s="6"/>
      <c r="V417" s="6">
        <f>205.1+0.1</f>
        <v>205.2</v>
      </c>
      <c r="W417" s="6">
        <f t="shared" si="141"/>
        <v>205.2</v>
      </c>
      <c r="X417" s="6"/>
      <c r="Y417" s="6"/>
      <c r="Z417" s="6">
        <f t="shared" si="138"/>
        <v>205.2</v>
      </c>
      <c r="AA417" s="6"/>
      <c r="AB417" s="6"/>
      <c r="AC417" s="6">
        <f t="shared" si="136"/>
        <v>205.2</v>
      </c>
      <c r="AD417" s="6"/>
      <c r="AE417" s="6"/>
      <c r="AF417" s="6">
        <f t="shared" si="137"/>
        <v>205.2</v>
      </c>
      <c r="AG417" s="6"/>
      <c r="AH417" s="6"/>
      <c r="AI417" s="6"/>
      <c r="AJ417" s="6"/>
      <c r="AK417" s="6"/>
      <c r="AL417" s="6"/>
      <c r="AM417" s="6">
        <v>205.2</v>
      </c>
      <c r="AN417" s="252">
        <f t="shared" si="145"/>
        <v>100</v>
      </c>
    </row>
    <row r="418" spans="1:44" ht="33.75" customHeight="1">
      <c r="A418" s="69" t="s">
        <v>507</v>
      </c>
      <c r="B418" s="27" t="s">
        <v>79</v>
      </c>
      <c r="C418" s="8" t="s">
        <v>84</v>
      </c>
      <c r="D418" s="8" t="s">
        <v>508</v>
      </c>
      <c r="E418" s="290"/>
      <c r="F418" s="166"/>
      <c r="G418" s="166"/>
      <c r="H418" s="28"/>
      <c r="I418" s="28"/>
      <c r="J418" s="28"/>
      <c r="K418" s="291"/>
      <c r="L418" s="28"/>
      <c r="M418" s="28"/>
      <c r="N418" s="28"/>
      <c r="O418" s="28"/>
      <c r="P418" s="28"/>
      <c r="Q418" s="28"/>
      <c r="R418" s="6">
        <f>R419+R420</f>
        <v>1000</v>
      </c>
      <c r="S418" s="6">
        <f>S419+S420</f>
        <v>100</v>
      </c>
      <c r="T418" s="252">
        <f t="shared" si="149"/>
        <v>1100</v>
      </c>
      <c r="U418" s="6"/>
      <c r="V418" s="6"/>
      <c r="W418" s="6">
        <f t="shared" si="141"/>
        <v>1100</v>
      </c>
      <c r="X418" s="6"/>
      <c r="Y418" s="6"/>
      <c r="Z418" s="6">
        <f t="shared" si="138"/>
        <v>1100</v>
      </c>
      <c r="AA418" s="6"/>
      <c r="AB418" s="6"/>
      <c r="AC418" s="6">
        <f t="shared" si="136"/>
        <v>1100</v>
      </c>
      <c r="AD418" s="6"/>
      <c r="AE418" s="6"/>
      <c r="AF418" s="6">
        <f t="shared" si="137"/>
        <v>1100</v>
      </c>
      <c r="AG418" s="6"/>
      <c r="AH418" s="6"/>
      <c r="AI418" s="6"/>
      <c r="AJ418" s="6"/>
      <c r="AK418" s="6"/>
      <c r="AL418" s="6"/>
      <c r="AM418" s="6">
        <f>AM419+AM420</f>
        <v>1100</v>
      </c>
      <c r="AN418" s="252">
        <f t="shared" si="145"/>
        <v>100</v>
      </c>
    </row>
    <row r="419" spans="1:44" ht="33.75" customHeight="1">
      <c r="A419" s="1" t="s">
        <v>505</v>
      </c>
      <c r="B419" s="27" t="s">
        <v>79</v>
      </c>
      <c r="C419" s="8" t="s">
        <v>84</v>
      </c>
      <c r="D419" s="8" t="s">
        <v>508</v>
      </c>
      <c r="E419" s="105">
        <v>200</v>
      </c>
      <c r="F419" s="138"/>
      <c r="G419" s="138"/>
      <c r="H419" s="6"/>
      <c r="I419" s="6"/>
      <c r="J419" s="6"/>
      <c r="K419" s="252"/>
      <c r="L419" s="6"/>
      <c r="M419" s="6"/>
      <c r="N419" s="6"/>
      <c r="O419" s="6"/>
      <c r="P419" s="6"/>
      <c r="Q419" s="6"/>
      <c r="R419" s="6">
        <f>250*4</f>
        <v>1000</v>
      </c>
      <c r="S419" s="6"/>
      <c r="T419" s="252">
        <f t="shared" si="149"/>
        <v>1000</v>
      </c>
      <c r="U419" s="6"/>
      <c r="V419" s="6"/>
      <c r="W419" s="6">
        <f t="shared" si="141"/>
        <v>1000</v>
      </c>
      <c r="X419" s="6"/>
      <c r="Y419" s="6"/>
      <c r="Z419" s="6">
        <f t="shared" si="138"/>
        <v>1000</v>
      </c>
      <c r="AA419" s="6"/>
      <c r="AB419" s="6"/>
      <c r="AC419" s="6">
        <f t="shared" si="136"/>
        <v>1000</v>
      </c>
      <c r="AD419" s="6"/>
      <c r="AE419" s="6"/>
      <c r="AF419" s="6">
        <f t="shared" si="137"/>
        <v>1000</v>
      </c>
      <c r="AG419" s="6"/>
      <c r="AH419" s="6"/>
      <c r="AI419" s="6"/>
      <c r="AJ419" s="6"/>
      <c r="AK419" s="6"/>
      <c r="AL419" s="6"/>
      <c r="AM419" s="6">
        <v>1000</v>
      </c>
      <c r="AN419" s="252">
        <f t="shared" si="145"/>
        <v>100</v>
      </c>
    </row>
    <row r="420" spans="1:44" ht="21" customHeight="1">
      <c r="A420" s="1" t="s">
        <v>452</v>
      </c>
      <c r="B420" s="27" t="s">
        <v>79</v>
      </c>
      <c r="C420" s="8" t="s">
        <v>84</v>
      </c>
      <c r="D420" s="8" t="s">
        <v>509</v>
      </c>
      <c r="E420" s="8" t="s">
        <v>9</v>
      </c>
      <c r="F420" s="138"/>
      <c r="G420" s="138"/>
      <c r="H420" s="6">
        <f t="shared" si="142"/>
        <v>0</v>
      </c>
      <c r="I420" s="6"/>
      <c r="J420" s="6"/>
      <c r="K420" s="252">
        <f t="shared" si="144"/>
        <v>0</v>
      </c>
      <c r="L420" s="6"/>
      <c r="M420" s="6"/>
      <c r="N420" s="6">
        <f t="shared" si="143"/>
        <v>0</v>
      </c>
      <c r="O420" s="6"/>
      <c r="P420" s="6"/>
      <c r="Q420" s="6">
        <f t="shared" si="150"/>
        <v>0</v>
      </c>
      <c r="R420" s="6"/>
      <c r="S420" s="6">
        <v>100</v>
      </c>
      <c r="T420" s="252">
        <f t="shared" si="149"/>
        <v>100</v>
      </c>
      <c r="U420" s="6"/>
      <c r="V420" s="6"/>
      <c r="W420" s="6">
        <f t="shared" si="141"/>
        <v>100</v>
      </c>
      <c r="X420" s="6"/>
      <c r="Y420" s="6"/>
      <c r="Z420" s="6">
        <f t="shared" si="138"/>
        <v>100</v>
      </c>
      <c r="AA420" s="6"/>
      <c r="AB420" s="6"/>
      <c r="AC420" s="6">
        <f t="shared" si="136"/>
        <v>100</v>
      </c>
      <c r="AD420" s="6">
        <v>0</v>
      </c>
      <c r="AE420" s="6">
        <v>0</v>
      </c>
      <c r="AF420" s="6">
        <f t="shared" si="137"/>
        <v>100</v>
      </c>
      <c r="AG420" s="6"/>
      <c r="AH420" s="6"/>
      <c r="AI420" s="6"/>
      <c r="AJ420" s="6"/>
      <c r="AK420" s="6"/>
      <c r="AL420" s="6"/>
      <c r="AM420" s="6">
        <v>100</v>
      </c>
      <c r="AN420" s="252">
        <f t="shared" si="145"/>
        <v>100</v>
      </c>
    </row>
    <row r="421" spans="1:44" s="55" customFormat="1" ht="33.75" customHeight="1">
      <c r="A421" s="102" t="s">
        <v>209</v>
      </c>
      <c r="B421" s="87" t="s">
        <v>79</v>
      </c>
      <c r="C421" s="58" t="s">
        <v>208</v>
      </c>
      <c r="D421" s="58"/>
      <c r="E421" s="58"/>
      <c r="F421" s="163" t="e">
        <f>F422+F442</f>
        <v>#REF!</v>
      </c>
      <c r="G421" s="163">
        <f>G422+G442</f>
        <v>200</v>
      </c>
      <c r="H421" s="144" t="e">
        <f t="shared" si="142"/>
        <v>#REF!</v>
      </c>
      <c r="I421" s="28">
        <f>I422+I459</f>
        <v>68</v>
      </c>
      <c r="J421" s="28">
        <f>J422+J459</f>
        <v>531.9</v>
      </c>
      <c r="K421" s="252" t="e">
        <f t="shared" si="144"/>
        <v>#REF!</v>
      </c>
      <c r="L421" s="28">
        <f t="shared" ref="L421:AK421" si="151">L422</f>
        <v>0</v>
      </c>
      <c r="M421" s="28">
        <f>M422+M447+M459</f>
        <v>1106.0999999999999</v>
      </c>
      <c r="N421" s="144" t="e">
        <f t="shared" si="143"/>
        <v>#REF!</v>
      </c>
      <c r="O421" s="28">
        <f>O422+O447</f>
        <v>0</v>
      </c>
      <c r="P421" s="28">
        <f>P422+P446+P447</f>
        <v>592</v>
      </c>
      <c r="Q421" s="144" t="e">
        <f t="shared" si="150"/>
        <v>#REF!</v>
      </c>
      <c r="R421" s="28">
        <f>R422+R442+R452</f>
        <v>653.79999999999995</v>
      </c>
      <c r="S421" s="28">
        <f>S422+S442+S452</f>
        <v>409</v>
      </c>
      <c r="T421" s="252" t="e">
        <f t="shared" si="149"/>
        <v>#REF!</v>
      </c>
      <c r="U421" s="28">
        <f t="shared" si="151"/>
        <v>0</v>
      </c>
      <c r="V421" s="28">
        <f t="shared" si="151"/>
        <v>268.60000000000002</v>
      </c>
      <c r="W421" s="28" t="e">
        <f t="shared" si="141"/>
        <v>#REF!</v>
      </c>
      <c r="X421" s="28">
        <f>X422+X440</f>
        <v>43.9</v>
      </c>
      <c r="Y421" s="28">
        <f>Y422+Y442+Y446+Y447</f>
        <v>23.599999999999998</v>
      </c>
      <c r="Z421" s="28" t="e">
        <f t="shared" si="138"/>
        <v>#REF!</v>
      </c>
      <c r="AA421" s="28">
        <f>AA422+AA442+AA446</f>
        <v>0</v>
      </c>
      <c r="AB421" s="28">
        <f>AB422+AB442</f>
        <v>0</v>
      </c>
      <c r="AC421" s="144" t="e">
        <f t="shared" si="136"/>
        <v>#REF!</v>
      </c>
      <c r="AD421" s="28">
        <f t="shared" si="151"/>
        <v>0</v>
      </c>
      <c r="AE421" s="28">
        <f>AE422+AE459</f>
        <v>-2575.7999999999997</v>
      </c>
      <c r="AF421" s="163">
        <f>AF422+AF442+AF440+AF452+AF459</f>
        <v>22983</v>
      </c>
      <c r="AG421" s="28">
        <f t="shared" si="151"/>
        <v>0</v>
      </c>
      <c r="AH421" s="28">
        <f t="shared" si="151"/>
        <v>0</v>
      </c>
      <c r="AI421" s="28">
        <f t="shared" si="139"/>
        <v>22983</v>
      </c>
      <c r="AJ421" s="28">
        <f t="shared" si="151"/>
        <v>0</v>
      </c>
      <c r="AK421" s="28">
        <f t="shared" si="151"/>
        <v>0</v>
      </c>
      <c r="AL421" s="28">
        <f t="shared" si="140"/>
        <v>22983</v>
      </c>
      <c r="AM421" s="163">
        <f>AM422+AM442+AM440+AM452+AM459</f>
        <v>22408.899999999994</v>
      </c>
      <c r="AN421" s="252">
        <f t="shared" si="145"/>
        <v>97.502066744985399</v>
      </c>
      <c r="AO421" s="55">
        <v>12260.5</v>
      </c>
      <c r="AP421" s="134">
        <f>AO421-AI421</f>
        <v>-10722.5</v>
      </c>
    </row>
    <row r="422" spans="1:44" ht="60" customHeight="1">
      <c r="A422" s="218" t="s">
        <v>416</v>
      </c>
      <c r="B422" s="262" t="s">
        <v>79</v>
      </c>
      <c r="C422" s="243" t="s">
        <v>208</v>
      </c>
      <c r="D422" s="243" t="s">
        <v>164</v>
      </c>
      <c r="E422" s="243"/>
      <c r="F422" s="245" t="e">
        <f>F423+F427+F431+F435+#REF!</f>
        <v>#REF!</v>
      </c>
      <c r="G422" s="245">
        <f>G423+G427+G431+G435</f>
        <v>0</v>
      </c>
      <c r="H422" s="244" t="e">
        <f t="shared" si="142"/>
        <v>#REF!</v>
      </c>
      <c r="I422" s="244">
        <f>I423+I427+I435</f>
        <v>0</v>
      </c>
      <c r="J422" s="244">
        <f>J423+J427+J435+J431</f>
        <v>352.8</v>
      </c>
      <c r="K422" s="252" t="e">
        <f t="shared" si="144"/>
        <v>#REF!</v>
      </c>
      <c r="L422" s="244">
        <f>L423+L427+L435</f>
        <v>0</v>
      </c>
      <c r="M422" s="244">
        <f>M423+M427+M435+M431</f>
        <v>610.9</v>
      </c>
      <c r="N422" s="244" t="e">
        <f t="shared" si="143"/>
        <v>#REF!</v>
      </c>
      <c r="O422" s="244">
        <f>O423+O427+O435</f>
        <v>0</v>
      </c>
      <c r="P422" s="244">
        <f>P423+P427+P435+P431</f>
        <v>592</v>
      </c>
      <c r="Q422" s="244" t="e">
        <f t="shared" si="150"/>
        <v>#REF!</v>
      </c>
      <c r="R422" s="244">
        <f>R423+R427+R435</f>
        <v>0</v>
      </c>
      <c r="S422" s="244">
        <f>S423+S427+S435+S431</f>
        <v>345.4</v>
      </c>
      <c r="T422" s="252" t="e">
        <f t="shared" si="149"/>
        <v>#REF!</v>
      </c>
      <c r="U422" s="244">
        <f>U423+U427+U435</f>
        <v>0</v>
      </c>
      <c r="V422" s="244">
        <f>V423+V427+V435+V431</f>
        <v>268.60000000000002</v>
      </c>
      <c r="W422" s="244" t="e">
        <f t="shared" si="141"/>
        <v>#REF!</v>
      </c>
      <c r="X422" s="244">
        <f>X423+X427+X435</f>
        <v>0</v>
      </c>
      <c r="Y422" s="244">
        <f>Y423+Y427+Y435</f>
        <v>23.599999999999998</v>
      </c>
      <c r="Z422" s="244" t="e">
        <f t="shared" si="138"/>
        <v>#REF!</v>
      </c>
      <c r="AA422" s="244">
        <f>AA423+AA427+AA435</f>
        <v>0</v>
      </c>
      <c r="AB422" s="244">
        <f>AB423+AB427+AB435</f>
        <v>0</v>
      </c>
      <c r="AC422" s="244" t="e">
        <f t="shared" si="136"/>
        <v>#REF!</v>
      </c>
      <c r="AD422" s="244">
        <f>AD423+AD427+AD435</f>
        <v>0</v>
      </c>
      <c r="AE422" s="244">
        <f>AE423+AE427+AE435+AE439+AE431</f>
        <v>-2563.1</v>
      </c>
      <c r="AF422" s="244">
        <f>AF423+AF427+AF431+AF435+AF439</f>
        <v>21219.9</v>
      </c>
      <c r="AG422" s="244">
        <f t="shared" ref="AG422:AK422" si="152">AG423+AG427+AG435</f>
        <v>0</v>
      </c>
      <c r="AH422" s="244">
        <f t="shared" si="152"/>
        <v>0</v>
      </c>
      <c r="AI422" s="244">
        <f t="shared" si="139"/>
        <v>21219.9</v>
      </c>
      <c r="AJ422" s="244">
        <f t="shared" si="152"/>
        <v>0</v>
      </c>
      <c r="AK422" s="244">
        <f t="shared" si="152"/>
        <v>0</v>
      </c>
      <c r="AL422" s="244">
        <f t="shared" si="140"/>
        <v>21219.9</v>
      </c>
      <c r="AM422" s="244">
        <f>AM423+AM427+AM431+AM435+AM439</f>
        <v>20646.599999999999</v>
      </c>
      <c r="AN422" s="252">
        <f t="shared" si="145"/>
        <v>97.298290755375831</v>
      </c>
    </row>
    <row r="423" spans="1:44" ht="33.75" customHeight="1">
      <c r="A423" s="5" t="s">
        <v>241</v>
      </c>
      <c r="B423" s="25" t="s">
        <v>79</v>
      </c>
      <c r="C423" s="8" t="s">
        <v>208</v>
      </c>
      <c r="D423" s="8" t="s">
        <v>164</v>
      </c>
      <c r="E423" s="8"/>
      <c r="F423" s="161">
        <f>F424+F425+F426</f>
        <v>3850.7000000000003</v>
      </c>
      <c r="G423" s="161">
        <f>SUM(G424:G426)</f>
        <v>0</v>
      </c>
      <c r="H423" s="6">
        <f t="shared" si="142"/>
        <v>3850.7000000000003</v>
      </c>
      <c r="I423" s="6">
        <f>SUM(I424:I426)</f>
        <v>0</v>
      </c>
      <c r="J423" s="6">
        <f>J424+J425+J426</f>
        <v>1.4</v>
      </c>
      <c r="K423" s="252">
        <f t="shared" si="144"/>
        <v>3852.1000000000004</v>
      </c>
      <c r="L423" s="6">
        <f>SUM(L424:L426)</f>
        <v>0</v>
      </c>
      <c r="M423" s="6">
        <f>SUM(M424:M426)</f>
        <v>90.4</v>
      </c>
      <c r="N423" s="6">
        <f t="shared" si="143"/>
        <v>3942.5000000000005</v>
      </c>
      <c r="O423" s="6">
        <f t="shared" ref="O423:AM423" si="153">SUM(O424:O426)</f>
        <v>0</v>
      </c>
      <c r="P423" s="6">
        <f t="shared" si="153"/>
        <v>6.2</v>
      </c>
      <c r="Q423" s="6">
        <f t="shared" si="150"/>
        <v>3948.7000000000003</v>
      </c>
      <c r="R423" s="6">
        <f t="shared" si="153"/>
        <v>0</v>
      </c>
      <c r="S423" s="6">
        <f>S425</f>
        <v>37.599999999999994</v>
      </c>
      <c r="T423" s="252">
        <f t="shared" si="149"/>
        <v>3986.3</v>
      </c>
      <c r="U423" s="6">
        <f t="shared" si="153"/>
        <v>0</v>
      </c>
      <c r="V423" s="6">
        <f t="shared" si="153"/>
        <v>0</v>
      </c>
      <c r="W423" s="6">
        <f t="shared" si="141"/>
        <v>3986.3</v>
      </c>
      <c r="X423" s="6">
        <f t="shared" si="153"/>
        <v>0</v>
      </c>
      <c r="Y423" s="6">
        <f t="shared" si="153"/>
        <v>18.3</v>
      </c>
      <c r="Z423" s="6">
        <f t="shared" si="138"/>
        <v>4004.6000000000004</v>
      </c>
      <c r="AA423" s="6">
        <f t="shared" si="153"/>
        <v>0</v>
      </c>
      <c r="AB423" s="6">
        <f t="shared" si="153"/>
        <v>0</v>
      </c>
      <c r="AC423" s="6">
        <f t="shared" si="136"/>
        <v>4004.6000000000004</v>
      </c>
      <c r="AD423" s="6">
        <f t="shared" si="153"/>
        <v>0</v>
      </c>
      <c r="AE423" s="6">
        <f t="shared" si="153"/>
        <v>12.9</v>
      </c>
      <c r="AF423" s="6">
        <f t="shared" si="137"/>
        <v>4017.5000000000005</v>
      </c>
      <c r="AG423" s="6">
        <f t="shared" si="153"/>
        <v>0</v>
      </c>
      <c r="AH423" s="6">
        <f t="shared" si="153"/>
        <v>0</v>
      </c>
      <c r="AI423" s="6">
        <f t="shared" si="139"/>
        <v>4017.5000000000005</v>
      </c>
      <c r="AJ423" s="6">
        <f t="shared" si="153"/>
        <v>0</v>
      </c>
      <c r="AK423" s="6">
        <f t="shared" si="153"/>
        <v>0</v>
      </c>
      <c r="AL423" s="6">
        <f t="shared" si="140"/>
        <v>4017.5000000000005</v>
      </c>
      <c r="AM423" s="156">
        <f t="shared" si="153"/>
        <v>3992.8999999999996</v>
      </c>
      <c r="AN423" s="252">
        <f t="shared" si="145"/>
        <v>99.387678904791528</v>
      </c>
      <c r="AP423" s="33" t="s">
        <v>247</v>
      </c>
    </row>
    <row r="424" spans="1:44" ht="50.25" customHeight="1">
      <c r="A424" s="7" t="s">
        <v>126</v>
      </c>
      <c r="B424" s="25" t="s">
        <v>79</v>
      </c>
      <c r="C424" s="8" t="s">
        <v>208</v>
      </c>
      <c r="D424" s="8" t="s">
        <v>164</v>
      </c>
      <c r="E424" s="8" t="s">
        <v>7</v>
      </c>
      <c r="F424" s="138">
        <v>3697.9</v>
      </c>
      <c r="G424" s="138"/>
      <c r="H424" s="6">
        <f t="shared" si="142"/>
        <v>3697.9</v>
      </c>
      <c r="I424" s="6"/>
      <c r="J424" s="6"/>
      <c r="K424" s="252">
        <f t="shared" si="144"/>
        <v>3697.9</v>
      </c>
      <c r="L424" s="6"/>
      <c r="M424" s="6"/>
      <c r="N424" s="6">
        <f t="shared" si="143"/>
        <v>3697.9</v>
      </c>
      <c r="O424" s="6"/>
      <c r="P424" s="6">
        <v>6.2</v>
      </c>
      <c r="Q424" s="6">
        <f t="shared" si="150"/>
        <v>3704.1</v>
      </c>
      <c r="R424" s="6"/>
      <c r="S424" s="6"/>
      <c r="T424" s="252">
        <f t="shared" si="149"/>
        <v>3704.1</v>
      </c>
      <c r="U424" s="6"/>
      <c r="V424" s="6"/>
      <c r="W424" s="6">
        <f t="shared" si="141"/>
        <v>3704.1</v>
      </c>
      <c r="X424" s="6"/>
      <c r="Y424" s="6"/>
      <c r="Z424" s="6">
        <f t="shared" si="138"/>
        <v>3704.1</v>
      </c>
      <c r="AA424" s="6"/>
      <c r="AB424" s="6"/>
      <c r="AC424" s="6">
        <f t="shared" si="136"/>
        <v>3704.1</v>
      </c>
      <c r="AD424" s="6"/>
      <c r="AE424" s="6"/>
      <c r="AF424" s="6">
        <f t="shared" si="137"/>
        <v>3704.1</v>
      </c>
      <c r="AG424" s="6"/>
      <c r="AH424" s="6"/>
      <c r="AI424" s="6">
        <f t="shared" si="139"/>
        <v>3704.1</v>
      </c>
      <c r="AJ424" s="6"/>
      <c r="AK424" s="6"/>
      <c r="AL424" s="6">
        <f t="shared" si="140"/>
        <v>3704.1</v>
      </c>
      <c r="AM424" s="138">
        <v>3701.7</v>
      </c>
      <c r="AN424" s="252">
        <f t="shared" si="145"/>
        <v>99.935206932858179</v>
      </c>
      <c r="AO424" s="33">
        <v>100</v>
      </c>
      <c r="AP424" s="99">
        <f>K424+K428+K436</f>
        <v>12280.300000000001</v>
      </c>
      <c r="AQ424" s="99">
        <f>AM424+AM428+AM436</f>
        <v>12340.8</v>
      </c>
      <c r="AR424" s="99">
        <f>AN424+AN428+AN436</f>
        <v>297.69235687392154</v>
      </c>
    </row>
    <row r="425" spans="1:44" ht="33.75" customHeight="1">
      <c r="A425" s="7" t="s">
        <v>8</v>
      </c>
      <c r="B425" s="25" t="s">
        <v>79</v>
      </c>
      <c r="C425" s="8" t="s">
        <v>208</v>
      </c>
      <c r="D425" s="8" t="s">
        <v>164</v>
      </c>
      <c r="E425" s="8" t="s">
        <v>9</v>
      </c>
      <c r="F425" s="138">
        <f>143-1</f>
        <v>142</v>
      </c>
      <c r="G425" s="138"/>
      <c r="H425" s="6">
        <f t="shared" si="142"/>
        <v>142</v>
      </c>
      <c r="I425" s="6"/>
      <c r="J425" s="6">
        <v>1.4</v>
      </c>
      <c r="K425" s="252">
        <f t="shared" si="144"/>
        <v>143.4</v>
      </c>
      <c r="L425" s="6"/>
      <c r="M425" s="6">
        <v>90.4</v>
      </c>
      <c r="N425" s="6">
        <f t="shared" si="143"/>
        <v>233.8</v>
      </c>
      <c r="O425" s="6"/>
      <c r="P425" s="6"/>
      <c r="Q425" s="6">
        <f t="shared" si="150"/>
        <v>233.8</v>
      </c>
      <c r="R425" s="6"/>
      <c r="S425" s="6">
        <f>25.4+2.2+10</f>
        <v>37.599999999999994</v>
      </c>
      <c r="T425" s="252">
        <f t="shared" si="149"/>
        <v>271.39999999999998</v>
      </c>
      <c r="U425" s="6"/>
      <c r="V425" s="6"/>
      <c r="W425" s="6">
        <f t="shared" si="141"/>
        <v>271.39999999999998</v>
      </c>
      <c r="X425" s="6"/>
      <c r="Y425" s="6">
        <v>18.3</v>
      </c>
      <c r="Z425" s="6">
        <f t="shared" si="138"/>
        <v>289.7</v>
      </c>
      <c r="AA425" s="6"/>
      <c r="AB425" s="6"/>
      <c r="AC425" s="6">
        <f t="shared" si="136"/>
        <v>289.7</v>
      </c>
      <c r="AD425" s="6"/>
      <c r="AE425" s="6">
        <v>10.9</v>
      </c>
      <c r="AF425" s="6">
        <v>300.60000000000002</v>
      </c>
      <c r="AG425" s="6"/>
      <c r="AH425" s="6"/>
      <c r="AI425" s="6">
        <f t="shared" si="139"/>
        <v>300.60000000000002</v>
      </c>
      <c r="AJ425" s="6"/>
      <c r="AK425" s="6"/>
      <c r="AL425" s="6">
        <f t="shared" si="140"/>
        <v>300.60000000000002</v>
      </c>
      <c r="AM425" s="138">
        <v>281.7</v>
      </c>
      <c r="AN425" s="252">
        <f t="shared" si="145"/>
        <v>93.71257485029939</v>
      </c>
      <c r="AO425" s="33">
        <v>200</v>
      </c>
      <c r="AP425" s="99">
        <f>K425+K429+K437</f>
        <v>1007.9</v>
      </c>
      <c r="AQ425" s="99">
        <f>AM424:AM425+AM429+AM437</f>
        <v>1425.1</v>
      </c>
      <c r="AR425" s="99">
        <f>AN424:AN425+AN429+AN437</f>
        <v>287.09819037598373</v>
      </c>
    </row>
    <row r="426" spans="1:44" ht="33.75" customHeight="1">
      <c r="A426" s="1" t="s">
        <v>17</v>
      </c>
      <c r="B426" s="25">
        <v>913</v>
      </c>
      <c r="C426" s="8" t="s">
        <v>208</v>
      </c>
      <c r="D426" s="8" t="s">
        <v>164</v>
      </c>
      <c r="E426" s="8" t="s">
        <v>18</v>
      </c>
      <c r="F426" s="138">
        <f>9.8+1</f>
        <v>10.8</v>
      </c>
      <c r="G426" s="138"/>
      <c r="H426" s="6">
        <f t="shared" si="142"/>
        <v>10.8</v>
      </c>
      <c r="I426" s="6"/>
      <c r="J426" s="6"/>
      <c r="K426" s="252">
        <f t="shared" si="144"/>
        <v>10.8</v>
      </c>
      <c r="L426" s="6"/>
      <c r="M426" s="6"/>
      <c r="N426" s="6">
        <f t="shared" si="143"/>
        <v>10.8</v>
      </c>
      <c r="O426" s="6"/>
      <c r="P426" s="6"/>
      <c r="Q426" s="6">
        <f t="shared" si="150"/>
        <v>10.8</v>
      </c>
      <c r="R426" s="6"/>
      <c r="S426" s="6"/>
      <c r="T426" s="252">
        <f t="shared" si="149"/>
        <v>10.8</v>
      </c>
      <c r="U426" s="6"/>
      <c r="V426" s="6"/>
      <c r="W426" s="6">
        <f t="shared" si="141"/>
        <v>10.8</v>
      </c>
      <c r="X426" s="6"/>
      <c r="Y426" s="6"/>
      <c r="Z426" s="6">
        <f t="shared" si="138"/>
        <v>10.8</v>
      </c>
      <c r="AA426" s="6"/>
      <c r="AB426" s="6"/>
      <c r="AC426" s="6">
        <f t="shared" si="136"/>
        <v>10.8</v>
      </c>
      <c r="AD426" s="6"/>
      <c r="AE426" s="6">
        <v>2</v>
      </c>
      <c r="AF426" s="6">
        <f t="shared" ref="AF426:AF488" si="154">AC426+AD426+AE426</f>
        <v>12.8</v>
      </c>
      <c r="AG426" s="6"/>
      <c r="AH426" s="6"/>
      <c r="AI426" s="6">
        <f t="shared" si="139"/>
        <v>12.8</v>
      </c>
      <c r="AJ426" s="6"/>
      <c r="AK426" s="6"/>
      <c r="AL426" s="6">
        <f t="shared" si="140"/>
        <v>12.8</v>
      </c>
      <c r="AM426" s="138">
        <v>9.5</v>
      </c>
      <c r="AN426" s="252">
        <f t="shared" si="145"/>
        <v>74.21875</v>
      </c>
      <c r="AO426" s="33">
        <v>800</v>
      </c>
      <c r="AP426" s="99">
        <f>K426+K430+K438</f>
        <v>531</v>
      </c>
      <c r="AQ426" s="99">
        <f>AM426+AM430+AM438</f>
        <v>516.20000000000005</v>
      </c>
      <c r="AR426" s="99">
        <f>AN426+AN430+AN438</f>
        <v>261.56367219072661</v>
      </c>
    </row>
    <row r="427" spans="1:44" ht="33.75" customHeight="1">
      <c r="A427" s="5" t="s">
        <v>242</v>
      </c>
      <c r="B427" s="25" t="s">
        <v>79</v>
      </c>
      <c r="C427" s="8" t="s">
        <v>208</v>
      </c>
      <c r="D427" s="8" t="s">
        <v>164</v>
      </c>
      <c r="E427" s="8"/>
      <c r="F427" s="161">
        <f>F428+F429+F430</f>
        <v>7078.1</v>
      </c>
      <c r="G427" s="161">
        <f>SUM(G428:G430)</f>
        <v>0</v>
      </c>
      <c r="H427" s="6">
        <f t="shared" si="142"/>
        <v>7078.1</v>
      </c>
      <c r="I427" s="6">
        <f>SUM(I428:I430)</f>
        <v>0</v>
      </c>
      <c r="J427" s="6">
        <f>J429</f>
        <v>39.5</v>
      </c>
      <c r="K427" s="252">
        <f t="shared" si="144"/>
        <v>7117.6</v>
      </c>
      <c r="L427" s="6">
        <f t="shared" ref="L427:AK427" si="155">SUM(L428:L430)</f>
        <v>0</v>
      </c>
      <c r="M427" s="6">
        <f t="shared" si="155"/>
        <v>293</v>
      </c>
      <c r="N427" s="6">
        <f t="shared" si="143"/>
        <v>7410.6</v>
      </c>
      <c r="O427" s="6">
        <f t="shared" si="155"/>
        <v>0</v>
      </c>
      <c r="P427" s="6">
        <f t="shared" si="155"/>
        <v>341.6</v>
      </c>
      <c r="Q427" s="6">
        <f t="shared" si="150"/>
        <v>7752.2000000000007</v>
      </c>
      <c r="R427" s="6">
        <f t="shared" si="155"/>
        <v>0</v>
      </c>
      <c r="S427" s="6">
        <f>S429</f>
        <v>89</v>
      </c>
      <c r="T427" s="252">
        <f t="shared" si="149"/>
        <v>7841.2000000000007</v>
      </c>
      <c r="U427" s="6">
        <f t="shared" si="155"/>
        <v>0</v>
      </c>
      <c r="V427" s="6">
        <f t="shared" si="155"/>
        <v>61.900000000000006</v>
      </c>
      <c r="W427" s="6">
        <f t="shared" si="141"/>
        <v>7903.1</v>
      </c>
      <c r="X427" s="6">
        <f t="shared" si="155"/>
        <v>0</v>
      </c>
      <c r="Y427" s="6">
        <f t="shared" si="155"/>
        <v>2.4</v>
      </c>
      <c r="Z427" s="6">
        <f t="shared" si="138"/>
        <v>7905.5</v>
      </c>
      <c r="AA427" s="6">
        <f t="shared" si="155"/>
        <v>0</v>
      </c>
      <c r="AB427" s="6">
        <f t="shared" si="155"/>
        <v>0</v>
      </c>
      <c r="AC427" s="6">
        <f t="shared" si="136"/>
        <v>7905.5</v>
      </c>
      <c r="AD427" s="6">
        <f t="shared" si="155"/>
        <v>0</v>
      </c>
      <c r="AE427" s="6">
        <f t="shared" si="155"/>
        <v>-103.20000000000002</v>
      </c>
      <c r="AF427" s="156">
        <f>SUM(AF428:AF430)</f>
        <v>7856.7000000000007</v>
      </c>
      <c r="AG427" s="6">
        <f t="shared" si="155"/>
        <v>0</v>
      </c>
      <c r="AH427" s="6">
        <f t="shared" si="155"/>
        <v>0</v>
      </c>
      <c r="AI427" s="6">
        <f t="shared" si="139"/>
        <v>7856.7000000000007</v>
      </c>
      <c r="AJ427" s="6">
        <f t="shared" si="155"/>
        <v>0</v>
      </c>
      <c r="AK427" s="6">
        <f t="shared" si="155"/>
        <v>0</v>
      </c>
      <c r="AL427" s="6">
        <f t="shared" si="140"/>
        <v>7856.7000000000007</v>
      </c>
      <c r="AM427" s="156">
        <f>SUM(AM428:AM430)</f>
        <v>7663</v>
      </c>
      <c r="AN427" s="252">
        <f t="shared" si="145"/>
        <v>97.53458831315946</v>
      </c>
      <c r="AP427" s="99">
        <f>SUM(AP424:AP426)</f>
        <v>13819.2</v>
      </c>
      <c r="AQ427" s="99">
        <f>SUM(AQ424:AQ426)</f>
        <v>14282.1</v>
      </c>
      <c r="AR427" s="99">
        <f>SUM(AR424:AR426)</f>
        <v>846.35421944063194</v>
      </c>
    </row>
    <row r="428" spans="1:44" ht="48" customHeight="1">
      <c r="A428" s="7" t="s">
        <v>126</v>
      </c>
      <c r="B428" s="25" t="s">
        <v>79</v>
      </c>
      <c r="C428" s="8" t="s">
        <v>208</v>
      </c>
      <c r="D428" s="8" t="s">
        <v>164</v>
      </c>
      <c r="E428" s="8" t="s">
        <v>7</v>
      </c>
      <c r="F428" s="138">
        <f>5719.8+180</f>
        <v>5899.8</v>
      </c>
      <c r="G428" s="138"/>
      <c r="H428" s="6">
        <f>F428+G428</f>
        <v>5899.8</v>
      </c>
      <c r="I428" s="6"/>
      <c r="J428" s="6"/>
      <c r="K428" s="252">
        <f t="shared" si="144"/>
        <v>5899.8</v>
      </c>
      <c r="L428" s="6"/>
      <c r="M428" s="6"/>
      <c r="N428" s="6">
        <f t="shared" si="143"/>
        <v>5899.8</v>
      </c>
      <c r="O428" s="6"/>
      <c r="P428" s="6">
        <f>316.6+25</f>
        <v>341.6</v>
      </c>
      <c r="Q428" s="6">
        <f t="shared" si="150"/>
        <v>6241.4000000000005</v>
      </c>
      <c r="R428" s="6"/>
      <c r="S428" s="6"/>
      <c r="T428" s="252">
        <f t="shared" si="149"/>
        <v>6241.4000000000005</v>
      </c>
      <c r="U428" s="6"/>
      <c r="V428" s="6"/>
      <c r="W428" s="6">
        <f t="shared" si="141"/>
        <v>6241.4000000000005</v>
      </c>
      <c r="X428" s="6"/>
      <c r="Y428" s="6"/>
      <c r="Z428" s="6">
        <f t="shared" si="138"/>
        <v>6241.4000000000005</v>
      </c>
      <c r="AA428" s="6"/>
      <c r="AB428" s="6"/>
      <c r="AC428" s="6">
        <f t="shared" si="136"/>
        <v>6241.4000000000005</v>
      </c>
      <c r="AD428" s="6"/>
      <c r="AE428" s="6">
        <f>89.1</f>
        <v>89.1</v>
      </c>
      <c r="AF428" s="6">
        <f t="shared" si="154"/>
        <v>6330.5000000000009</v>
      </c>
      <c r="AG428" s="6"/>
      <c r="AH428" s="6"/>
      <c r="AI428" s="6">
        <f t="shared" si="139"/>
        <v>6330.5000000000009</v>
      </c>
      <c r="AJ428" s="6"/>
      <c r="AK428" s="6"/>
      <c r="AL428" s="6">
        <f t="shared" si="140"/>
        <v>6330.5000000000009</v>
      </c>
      <c r="AM428" s="138">
        <v>6196.8</v>
      </c>
      <c r="AN428" s="252">
        <f t="shared" si="145"/>
        <v>97.888002527446488</v>
      </c>
    </row>
    <row r="429" spans="1:44" ht="21" customHeight="1">
      <c r="A429" s="7" t="s">
        <v>8</v>
      </c>
      <c r="B429" s="25" t="s">
        <v>79</v>
      </c>
      <c r="C429" s="8" t="s">
        <v>208</v>
      </c>
      <c r="D429" s="8" t="s">
        <v>164</v>
      </c>
      <c r="E429" s="8" t="s">
        <v>9</v>
      </c>
      <c r="F429" s="138">
        <f>866.8-182</f>
        <v>684.8</v>
      </c>
      <c r="G429" s="138"/>
      <c r="H429" s="6">
        <f t="shared" ref="H429:H474" si="156">F429+G429</f>
        <v>684.8</v>
      </c>
      <c r="I429" s="6"/>
      <c r="J429" s="6">
        <v>39.5</v>
      </c>
      <c r="K429" s="252">
        <f t="shared" si="144"/>
        <v>724.3</v>
      </c>
      <c r="L429" s="6"/>
      <c r="M429" s="6">
        <f>445.2-113.8-20-11.4-7</f>
        <v>293</v>
      </c>
      <c r="N429" s="6">
        <f t="shared" si="143"/>
        <v>1017.3</v>
      </c>
      <c r="O429" s="6"/>
      <c r="P429" s="6"/>
      <c r="Q429" s="6">
        <f t="shared" si="150"/>
        <v>1017.3</v>
      </c>
      <c r="R429" s="6"/>
      <c r="S429" s="6">
        <v>89</v>
      </c>
      <c r="T429" s="252">
        <f t="shared" si="149"/>
        <v>1106.3</v>
      </c>
      <c r="U429" s="6"/>
      <c r="V429" s="6">
        <f>46.6+15.3</f>
        <v>61.900000000000006</v>
      </c>
      <c r="W429" s="6">
        <f t="shared" si="141"/>
        <v>1168.2</v>
      </c>
      <c r="X429" s="6"/>
      <c r="Y429" s="6">
        <v>2.4</v>
      </c>
      <c r="Z429" s="6">
        <f t="shared" si="138"/>
        <v>1170.6000000000001</v>
      </c>
      <c r="AA429" s="6"/>
      <c r="AB429" s="6"/>
      <c r="AC429" s="6">
        <f t="shared" si="136"/>
        <v>1170.6000000000001</v>
      </c>
      <c r="AD429" s="6"/>
      <c r="AE429" s="6">
        <f>-65.4-50-78.6+1.7</f>
        <v>-192.3</v>
      </c>
      <c r="AF429" s="6">
        <v>1032.7</v>
      </c>
      <c r="AG429" s="6"/>
      <c r="AH429" s="6"/>
      <c r="AI429" s="6">
        <f t="shared" si="139"/>
        <v>1032.7</v>
      </c>
      <c r="AJ429" s="6"/>
      <c r="AK429" s="6"/>
      <c r="AL429" s="6">
        <f t="shared" si="140"/>
        <v>1032.7</v>
      </c>
      <c r="AM429" s="138">
        <v>983.4</v>
      </c>
      <c r="AN429" s="252">
        <f t="shared" si="145"/>
        <v>95.226106323230368</v>
      </c>
    </row>
    <row r="430" spans="1:44" ht="21" customHeight="1">
      <c r="A430" s="1" t="s">
        <v>17</v>
      </c>
      <c r="B430" s="25">
        <v>913</v>
      </c>
      <c r="C430" s="8" t="s">
        <v>208</v>
      </c>
      <c r="D430" s="8" t="s">
        <v>164</v>
      </c>
      <c r="E430" s="8" t="s">
        <v>18</v>
      </c>
      <c r="F430" s="138">
        <f>491.5+2</f>
        <v>493.5</v>
      </c>
      <c r="G430" s="138"/>
      <c r="H430" s="6">
        <f t="shared" si="156"/>
        <v>493.5</v>
      </c>
      <c r="I430" s="6"/>
      <c r="J430" s="6"/>
      <c r="K430" s="252">
        <f t="shared" si="144"/>
        <v>493.5</v>
      </c>
      <c r="L430" s="6"/>
      <c r="M430" s="6"/>
      <c r="N430" s="6">
        <f t="shared" si="143"/>
        <v>493.5</v>
      </c>
      <c r="O430" s="6"/>
      <c r="P430" s="6"/>
      <c r="Q430" s="6">
        <f t="shared" si="150"/>
        <v>493.5</v>
      </c>
      <c r="R430" s="6"/>
      <c r="S430" s="6"/>
      <c r="T430" s="252">
        <f t="shared" si="149"/>
        <v>493.5</v>
      </c>
      <c r="U430" s="6"/>
      <c r="V430" s="6"/>
      <c r="W430" s="6">
        <f t="shared" si="141"/>
        <v>493.5</v>
      </c>
      <c r="X430" s="6"/>
      <c r="Y430" s="6"/>
      <c r="Z430" s="6">
        <f t="shared" si="138"/>
        <v>493.5</v>
      </c>
      <c r="AA430" s="6"/>
      <c r="AB430" s="6"/>
      <c r="AC430" s="6">
        <f t="shared" si="136"/>
        <v>493.5</v>
      </c>
      <c r="AD430" s="6"/>
      <c r="AE430" s="6"/>
      <c r="AF430" s="6">
        <f t="shared" si="154"/>
        <v>493.5</v>
      </c>
      <c r="AG430" s="6"/>
      <c r="AH430" s="6"/>
      <c r="AI430" s="6">
        <f t="shared" si="139"/>
        <v>493.5</v>
      </c>
      <c r="AJ430" s="6"/>
      <c r="AK430" s="6"/>
      <c r="AL430" s="6">
        <f t="shared" si="140"/>
        <v>493.5</v>
      </c>
      <c r="AM430" s="138">
        <v>482.8</v>
      </c>
      <c r="AN430" s="252">
        <f t="shared" si="145"/>
        <v>97.831813576494426</v>
      </c>
    </row>
    <row r="431" spans="1:44" ht="33" customHeight="1">
      <c r="A431" s="5" t="s">
        <v>283</v>
      </c>
      <c r="B431" s="25" t="s">
        <v>79</v>
      </c>
      <c r="C431" s="8" t="s">
        <v>208</v>
      </c>
      <c r="D431" s="8" t="s">
        <v>164</v>
      </c>
      <c r="E431" s="8"/>
      <c r="F431" s="161">
        <f>F432+F433+F434</f>
        <v>5419.9</v>
      </c>
      <c r="G431" s="161">
        <f>SUM(G432:G434)</f>
        <v>0</v>
      </c>
      <c r="H431" s="156">
        <f t="shared" si="156"/>
        <v>5419.9</v>
      </c>
      <c r="I431" s="6">
        <f>SUM(I432:I434)</f>
        <v>0</v>
      </c>
      <c r="J431" s="6">
        <f>J433</f>
        <v>310.5</v>
      </c>
      <c r="K431" s="252">
        <f t="shared" si="144"/>
        <v>5730.4</v>
      </c>
      <c r="L431" s="6">
        <f t="shared" ref="L431:AK431" si="157">SUM(L432:L434)</f>
        <v>0</v>
      </c>
      <c r="M431" s="6">
        <f t="shared" si="157"/>
        <v>227.5</v>
      </c>
      <c r="N431" s="6">
        <f>K431+L431+M431</f>
        <v>5957.9</v>
      </c>
      <c r="O431" s="6">
        <f t="shared" si="157"/>
        <v>0</v>
      </c>
      <c r="P431" s="6">
        <f t="shared" si="157"/>
        <v>241.1</v>
      </c>
      <c r="Q431" s="6">
        <f>N431+O431+P431</f>
        <v>6199</v>
      </c>
      <c r="R431" s="6">
        <f t="shared" si="157"/>
        <v>0</v>
      </c>
      <c r="S431" s="6">
        <f>S433</f>
        <v>200</v>
      </c>
      <c r="T431" s="252">
        <f t="shared" si="149"/>
        <v>6399</v>
      </c>
      <c r="U431" s="6">
        <f t="shared" si="157"/>
        <v>0</v>
      </c>
      <c r="V431" s="6">
        <f t="shared" si="157"/>
        <v>206.7</v>
      </c>
      <c r="W431" s="6">
        <f>T431+U431+V431</f>
        <v>6605.7</v>
      </c>
      <c r="X431" s="6">
        <f t="shared" si="157"/>
        <v>0</v>
      </c>
      <c r="Y431" s="6">
        <f t="shared" si="157"/>
        <v>0</v>
      </c>
      <c r="Z431" s="6">
        <f>W431+X431+Y431</f>
        <v>6605.7</v>
      </c>
      <c r="AA431" s="6">
        <f t="shared" si="157"/>
        <v>0</v>
      </c>
      <c r="AB431" s="6">
        <f t="shared" si="157"/>
        <v>0</v>
      </c>
      <c r="AC431" s="6">
        <f>Z431+AA431+AB431</f>
        <v>6605.7</v>
      </c>
      <c r="AD431" s="6">
        <f t="shared" si="157"/>
        <v>0</v>
      </c>
      <c r="AE431" s="6">
        <f t="shared" si="157"/>
        <v>-1191.9000000000001</v>
      </c>
      <c r="AF431" s="156">
        <f>SUM(AF432:AF434)</f>
        <v>5359.7</v>
      </c>
      <c r="AG431" s="6">
        <f t="shared" si="157"/>
        <v>0</v>
      </c>
      <c r="AH431" s="6">
        <f t="shared" si="157"/>
        <v>0</v>
      </c>
      <c r="AI431" s="6">
        <f>AF431+AG431+AH431</f>
        <v>5359.7</v>
      </c>
      <c r="AJ431" s="6">
        <f t="shared" si="157"/>
        <v>0</v>
      </c>
      <c r="AK431" s="6">
        <f t="shared" si="157"/>
        <v>0</v>
      </c>
      <c r="AL431" s="6">
        <f>AI431+AJ431+AK431</f>
        <v>5359.7</v>
      </c>
      <c r="AM431" s="156">
        <f>SUM(AM432:AM434)</f>
        <v>5013.7</v>
      </c>
      <c r="AN431" s="252">
        <f t="shared" si="145"/>
        <v>93.544414799335783</v>
      </c>
    </row>
    <row r="432" spans="1:44" ht="30" customHeight="1">
      <c r="A432" s="7" t="s">
        <v>126</v>
      </c>
      <c r="B432" s="25" t="s">
        <v>79</v>
      </c>
      <c r="C432" s="8" t="s">
        <v>208</v>
      </c>
      <c r="D432" s="8" t="s">
        <v>164</v>
      </c>
      <c r="E432" s="8" t="s">
        <v>7</v>
      </c>
      <c r="F432" s="138">
        <v>2204.1999999999998</v>
      </c>
      <c r="G432" s="138"/>
      <c r="H432" s="6">
        <f t="shared" si="156"/>
        <v>2204.1999999999998</v>
      </c>
      <c r="I432" s="6"/>
      <c r="J432" s="6"/>
      <c r="K432" s="252">
        <f t="shared" si="144"/>
        <v>2204.1999999999998</v>
      </c>
      <c r="L432" s="6"/>
      <c r="M432" s="6"/>
      <c r="N432" s="6">
        <f t="shared" ref="N432:N434" si="158">K432+L432+M432</f>
        <v>2204.1999999999998</v>
      </c>
      <c r="O432" s="6"/>
      <c r="P432" s="6">
        <f>216.1+25</f>
        <v>241.1</v>
      </c>
      <c r="Q432" s="6">
        <f t="shared" ref="Q432:Q434" si="159">N432+O432+P432</f>
        <v>2445.2999999999997</v>
      </c>
      <c r="R432" s="6"/>
      <c r="S432" s="6"/>
      <c r="T432" s="252">
        <f t="shared" si="149"/>
        <v>2445.2999999999997</v>
      </c>
      <c r="U432" s="6"/>
      <c r="V432" s="6"/>
      <c r="W432" s="6">
        <f t="shared" ref="W432:W434" si="160">T432+U432+V432</f>
        <v>2445.2999999999997</v>
      </c>
      <c r="X432" s="6"/>
      <c r="Y432" s="6"/>
      <c r="Z432" s="6">
        <f t="shared" ref="Z432:Z434" si="161">W432+X432+Y432</f>
        <v>2445.2999999999997</v>
      </c>
      <c r="AA432" s="6"/>
      <c r="AB432" s="6"/>
      <c r="AC432" s="6">
        <f t="shared" ref="AC432:AC434" si="162">Z432+AA432+AB432</f>
        <v>2445.2999999999997</v>
      </c>
      <c r="AD432" s="6"/>
      <c r="AE432" s="6">
        <f>-445-160-89.1</f>
        <v>-694.1</v>
      </c>
      <c r="AF432" s="6">
        <f t="shared" si="154"/>
        <v>1751.1999999999998</v>
      </c>
      <c r="AG432" s="6"/>
      <c r="AH432" s="6"/>
      <c r="AI432" s="6"/>
      <c r="AJ432" s="6"/>
      <c r="AK432" s="6"/>
      <c r="AL432" s="6"/>
      <c r="AM432" s="138">
        <v>1744.8</v>
      </c>
      <c r="AN432" s="252">
        <f t="shared" si="145"/>
        <v>99.634536317953419</v>
      </c>
    </row>
    <row r="433" spans="1:40" ht="30.75" customHeight="1">
      <c r="A433" s="7" t="s">
        <v>8</v>
      </c>
      <c r="B433" s="25" t="s">
        <v>79</v>
      </c>
      <c r="C433" s="8" t="s">
        <v>208</v>
      </c>
      <c r="D433" s="8" t="s">
        <v>164</v>
      </c>
      <c r="E433" s="8" t="s">
        <v>9</v>
      </c>
      <c r="F433" s="138">
        <v>2165.6999999999998</v>
      </c>
      <c r="G433" s="138"/>
      <c r="H433" s="6">
        <f t="shared" si="156"/>
        <v>2165.6999999999998</v>
      </c>
      <c r="I433" s="6"/>
      <c r="J433" s="6">
        <f>-39.5+350</f>
        <v>310.5</v>
      </c>
      <c r="K433" s="252">
        <f t="shared" si="144"/>
        <v>2476.1999999999998</v>
      </c>
      <c r="L433" s="6"/>
      <c r="M433" s="6">
        <f>189.1+20+11.4+7</f>
        <v>227.5</v>
      </c>
      <c r="N433" s="6">
        <f t="shared" si="158"/>
        <v>2703.7</v>
      </c>
      <c r="O433" s="6"/>
      <c r="P433" s="6"/>
      <c r="Q433" s="6">
        <f t="shared" si="159"/>
        <v>2703.7</v>
      </c>
      <c r="R433" s="6"/>
      <c r="S433" s="6">
        <v>200</v>
      </c>
      <c r="T433" s="252">
        <f t="shared" si="149"/>
        <v>2903.7</v>
      </c>
      <c r="U433" s="6"/>
      <c r="V433" s="6">
        <f>131.7+90.3-15.3</f>
        <v>206.7</v>
      </c>
      <c r="W433" s="6">
        <f t="shared" si="160"/>
        <v>3110.3999999999996</v>
      </c>
      <c r="X433" s="6"/>
      <c r="Y433" s="6"/>
      <c r="Z433" s="6">
        <f t="shared" si="161"/>
        <v>3110.3999999999996</v>
      </c>
      <c r="AA433" s="6"/>
      <c r="AB433" s="6"/>
      <c r="AC433" s="6">
        <f t="shared" si="162"/>
        <v>3110.3999999999996</v>
      </c>
      <c r="AD433" s="6"/>
      <c r="AE433" s="6">
        <f>-14-444.8-1.7-37.2+0.1-0.2</f>
        <v>-497.79999999999995</v>
      </c>
      <c r="AF433" s="6">
        <v>2558.5</v>
      </c>
      <c r="AG433" s="6"/>
      <c r="AH433" s="6"/>
      <c r="AI433" s="6"/>
      <c r="AJ433" s="6"/>
      <c r="AK433" s="6"/>
      <c r="AL433" s="6"/>
      <c r="AM433" s="138">
        <v>2218.9</v>
      </c>
      <c r="AN433" s="252">
        <f t="shared" si="145"/>
        <v>86.726597615790496</v>
      </c>
    </row>
    <row r="434" spans="1:40" ht="27" customHeight="1">
      <c r="A434" s="1" t="s">
        <v>17</v>
      </c>
      <c r="B434" s="25">
        <v>913</v>
      </c>
      <c r="C434" s="8" t="s">
        <v>208</v>
      </c>
      <c r="D434" s="8" t="s">
        <v>164</v>
      </c>
      <c r="E434" s="8" t="s">
        <v>18</v>
      </c>
      <c r="F434" s="138">
        <v>1050</v>
      </c>
      <c r="G434" s="138"/>
      <c r="H434" s="6">
        <f t="shared" si="156"/>
        <v>1050</v>
      </c>
      <c r="I434" s="6"/>
      <c r="J434" s="6"/>
      <c r="K434" s="252">
        <f t="shared" si="144"/>
        <v>1050</v>
      </c>
      <c r="L434" s="6"/>
      <c r="M434" s="6"/>
      <c r="N434" s="6">
        <f t="shared" si="158"/>
        <v>1050</v>
      </c>
      <c r="O434" s="6"/>
      <c r="P434" s="6"/>
      <c r="Q434" s="6">
        <f t="shared" si="159"/>
        <v>1050</v>
      </c>
      <c r="R434" s="6"/>
      <c r="S434" s="6"/>
      <c r="T434" s="252">
        <f t="shared" si="149"/>
        <v>1050</v>
      </c>
      <c r="U434" s="6"/>
      <c r="V434" s="6"/>
      <c r="W434" s="6">
        <f t="shared" si="160"/>
        <v>1050</v>
      </c>
      <c r="X434" s="6"/>
      <c r="Y434" s="6"/>
      <c r="Z434" s="6">
        <f t="shared" si="161"/>
        <v>1050</v>
      </c>
      <c r="AA434" s="6"/>
      <c r="AB434" s="6"/>
      <c r="AC434" s="6">
        <f t="shared" si="162"/>
        <v>1050</v>
      </c>
      <c r="AD434" s="6"/>
      <c r="AE434" s="6"/>
      <c r="AF434" s="6">
        <f t="shared" si="154"/>
        <v>1050</v>
      </c>
      <c r="AG434" s="6"/>
      <c r="AH434" s="6"/>
      <c r="AI434" s="6"/>
      <c r="AJ434" s="6"/>
      <c r="AK434" s="6"/>
      <c r="AL434" s="6"/>
      <c r="AM434" s="138">
        <v>1050</v>
      </c>
      <c r="AN434" s="252">
        <f t="shared" si="145"/>
        <v>100</v>
      </c>
    </row>
    <row r="435" spans="1:40" ht="33.75" customHeight="1">
      <c r="A435" s="5" t="s">
        <v>243</v>
      </c>
      <c r="B435" s="25">
        <v>913</v>
      </c>
      <c r="C435" s="8" t="s">
        <v>208</v>
      </c>
      <c r="D435" s="8" t="s">
        <v>164</v>
      </c>
      <c r="E435" s="8"/>
      <c r="F435" s="161">
        <f>F436+F437+F438</f>
        <v>2848.1</v>
      </c>
      <c r="G435" s="161">
        <f>SUM(G436:G438)</f>
        <v>0</v>
      </c>
      <c r="H435" s="6">
        <f t="shared" si="156"/>
        <v>2848.1</v>
      </c>
      <c r="I435" s="6">
        <f>SUM(I436:I438)</f>
        <v>0</v>
      </c>
      <c r="J435" s="6">
        <f>J436+J437+J438</f>
        <v>1.4</v>
      </c>
      <c r="K435" s="252">
        <f t="shared" si="144"/>
        <v>2849.5</v>
      </c>
      <c r="L435" s="6">
        <f t="shared" ref="L435:AK435" si="163">SUM(L436:L438)</f>
        <v>0</v>
      </c>
      <c r="M435" s="6">
        <f t="shared" si="163"/>
        <v>0</v>
      </c>
      <c r="N435" s="6">
        <f t="shared" si="143"/>
        <v>2849.5</v>
      </c>
      <c r="O435" s="6">
        <f t="shared" si="163"/>
        <v>0</v>
      </c>
      <c r="P435" s="6">
        <f t="shared" si="163"/>
        <v>3.1</v>
      </c>
      <c r="Q435" s="6">
        <f t="shared" si="150"/>
        <v>2852.6</v>
      </c>
      <c r="R435" s="6">
        <f t="shared" si="163"/>
        <v>0</v>
      </c>
      <c r="S435" s="6">
        <f t="shared" si="163"/>
        <v>18.8</v>
      </c>
      <c r="T435" s="252">
        <f t="shared" si="149"/>
        <v>2871.4</v>
      </c>
      <c r="U435" s="6">
        <f t="shared" si="163"/>
        <v>0</v>
      </c>
      <c r="V435" s="6">
        <f t="shared" si="163"/>
        <v>0</v>
      </c>
      <c r="W435" s="6">
        <f t="shared" si="141"/>
        <v>2871.4</v>
      </c>
      <c r="X435" s="6">
        <f t="shared" si="163"/>
        <v>0</v>
      </c>
      <c r="Y435" s="6">
        <f t="shared" si="163"/>
        <v>2.9</v>
      </c>
      <c r="Z435" s="6">
        <f t="shared" si="138"/>
        <v>2874.3</v>
      </c>
      <c r="AA435" s="6">
        <f t="shared" si="163"/>
        <v>0</v>
      </c>
      <c r="AB435" s="6">
        <f t="shared" si="163"/>
        <v>0</v>
      </c>
      <c r="AC435" s="6">
        <f t="shared" si="136"/>
        <v>2874.3</v>
      </c>
      <c r="AD435" s="6">
        <f t="shared" si="163"/>
        <v>0</v>
      </c>
      <c r="AE435" s="6">
        <f t="shared" si="163"/>
        <v>-239.1</v>
      </c>
      <c r="AF435" s="6">
        <f t="shared" si="154"/>
        <v>2635.2000000000003</v>
      </c>
      <c r="AG435" s="6">
        <f t="shared" si="163"/>
        <v>0</v>
      </c>
      <c r="AH435" s="6">
        <f t="shared" si="163"/>
        <v>0</v>
      </c>
      <c r="AI435" s="6">
        <f t="shared" si="139"/>
        <v>2635.2000000000003</v>
      </c>
      <c r="AJ435" s="6">
        <f t="shared" si="163"/>
        <v>0</v>
      </c>
      <c r="AK435" s="6">
        <f t="shared" si="163"/>
        <v>0</v>
      </c>
      <c r="AL435" s="6">
        <f t="shared" si="140"/>
        <v>2635.2000000000003</v>
      </c>
      <c r="AM435" s="156">
        <f>SUM(AM436:AM438)</f>
        <v>2626.2000000000003</v>
      </c>
      <c r="AN435" s="252">
        <f t="shared" si="145"/>
        <v>99.658469945355193</v>
      </c>
    </row>
    <row r="436" spans="1:40" ht="46.5" customHeight="1">
      <c r="A436" s="7" t="s">
        <v>126</v>
      </c>
      <c r="B436" s="25">
        <v>913</v>
      </c>
      <c r="C436" s="8" t="s">
        <v>208</v>
      </c>
      <c r="D436" s="8" t="s">
        <v>164</v>
      </c>
      <c r="E436" s="8" t="s">
        <v>7</v>
      </c>
      <c r="F436" s="138">
        <v>2682.6</v>
      </c>
      <c r="G436" s="138"/>
      <c r="H436" s="6">
        <f t="shared" si="156"/>
        <v>2682.6</v>
      </c>
      <c r="I436" s="6"/>
      <c r="J436" s="6"/>
      <c r="K436" s="252">
        <f t="shared" si="144"/>
        <v>2682.6</v>
      </c>
      <c r="L436" s="6"/>
      <c r="M436" s="6"/>
      <c r="N436" s="6">
        <f t="shared" si="143"/>
        <v>2682.6</v>
      </c>
      <c r="O436" s="6"/>
      <c r="P436" s="6">
        <v>3.1</v>
      </c>
      <c r="Q436" s="6">
        <f t="shared" si="150"/>
        <v>2685.7</v>
      </c>
      <c r="R436" s="6"/>
      <c r="S436" s="6"/>
      <c r="T436" s="252">
        <f t="shared" si="149"/>
        <v>2685.7</v>
      </c>
      <c r="U436" s="6"/>
      <c r="V436" s="6"/>
      <c r="W436" s="6">
        <f t="shared" si="141"/>
        <v>2685.7</v>
      </c>
      <c r="X436" s="6"/>
      <c r="Y436" s="6"/>
      <c r="Z436" s="6">
        <f t="shared" si="138"/>
        <v>2685.7</v>
      </c>
      <c r="AA436" s="6"/>
      <c r="AB436" s="6"/>
      <c r="AC436" s="6">
        <f t="shared" si="136"/>
        <v>2685.7</v>
      </c>
      <c r="AD436" s="6"/>
      <c r="AE436" s="6">
        <f>-179.2-61</f>
        <v>-240.2</v>
      </c>
      <c r="AF436" s="6">
        <f t="shared" si="154"/>
        <v>2445.5</v>
      </c>
      <c r="AG436" s="6"/>
      <c r="AH436" s="6"/>
      <c r="AI436" s="6">
        <f t="shared" si="139"/>
        <v>2445.5</v>
      </c>
      <c r="AJ436" s="6"/>
      <c r="AK436" s="6"/>
      <c r="AL436" s="6">
        <f t="shared" si="140"/>
        <v>2445.5</v>
      </c>
      <c r="AM436" s="138">
        <v>2442.3000000000002</v>
      </c>
      <c r="AN436" s="252">
        <f t="shared" si="145"/>
        <v>99.869147413616858</v>
      </c>
    </row>
    <row r="437" spans="1:40" ht="21" customHeight="1">
      <c r="A437" s="7" t="s">
        <v>8</v>
      </c>
      <c r="B437" s="25">
        <v>913</v>
      </c>
      <c r="C437" s="8" t="s">
        <v>208</v>
      </c>
      <c r="D437" s="8" t="s">
        <v>164</v>
      </c>
      <c r="E437" s="8" t="s">
        <v>9</v>
      </c>
      <c r="F437" s="138">
        <f>139.8-1</f>
        <v>138.80000000000001</v>
      </c>
      <c r="G437" s="138"/>
      <c r="H437" s="6">
        <f t="shared" si="156"/>
        <v>138.80000000000001</v>
      </c>
      <c r="I437" s="6"/>
      <c r="J437" s="6">
        <v>1.4</v>
      </c>
      <c r="K437" s="252">
        <f t="shared" si="144"/>
        <v>140.20000000000002</v>
      </c>
      <c r="L437" s="6"/>
      <c r="M437" s="6"/>
      <c r="N437" s="6">
        <f t="shared" si="143"/>
        <v>140.20000000000002</v>
      </c>
      <c r="O437" s="6"/>
      <c r="P437" s="6"/>
      <c r="Q437" s="6">
        <f t="shared" si="150"/>
        <v>140.20000000000002</v>
      </c>
      <c r="R437" s="6"/>
      <c r="S437" s="6">
        <f>6.6+2.2+10</f>
        <v>18.8</v>
      </c>
      <c r="T437" s="252">
        <f t="shared" si="149"/>
        <v>159.00000000000003</v>
      </c>
      <c r="U437" s="6"/>
      <c r="V437" s="6"/>
      <c r="W437" s="6">
        <f t="shared" si="141"/>
        <v>159.00000000000003</v>
      </c>
      <c r="X437" s="6"/>
      <c r="Y437" s="6">
        <v>2.9</v>
      </c>
      <c r="Z437" s="6">
        <f t="shared" si="138"/>
        <v>161.90000000000003</v>
      </c>
      <c r="AA437" s="6"/>
      <c r="AB437" s="6"/>
      <c r="AC437" s="6">
        <f t="shared" si="136"/>
        <v>161.90000000000003</v>
      </c>
      <c r="AD437" s="6"/>
      <c r="AE437" s="6">
        <f>1.1</f>
        <v>1.1000000000000001</v>
      </c>
      <c r="AF437" s="6">
        <f t="shared" si="154"/>
        <v>163.00000000000003</v>
      </c>
      <c r="AG437" s="6"/>
      <c r="AH437" s="6"/>
      <c r="AI437" s="6">
        <f t="shared" si="139"/>
        <v>163.00000000000003</v>
      </c>
      <c r="AJ437" s="6"/>
      <c r="AK437" s="6"/>
      <c r="AL437" s="6">
        <f t="shared" si="140"/>
        <v>163.00000000000003</v>
      </c>
      <c r="AM437" s="138">
        <v>160</v>
      </c>
      <c r="AN437" s="252">
        <f t="shared" si="145"/>
        <v>98.159509202453975</v>
      </c>
    </row>
    <row r="438" spans="1:40" ht="21.75" customHeight="1">
      <c r="A438" s="1" t="s">
        <v>17</v>
      </c>
      <c r="B438" s="25">
        <v>913</v>
      </c>
      <c r="C438" s="8" t="s">
        <v>208</v>
      </c>
      <c r="D438" s="8" t="s">
        <v>164</v>
      </c>
      <c r="E438" s="8" t="s">
        <v>18</v>
      </c>
      <c r="F438" s="138">
        <f>25.7+1</f>
        <v>26.7</v>
      </c>
      <c r="G438" s="138"/>
      <c r="H438" s="6">
        <f t="shared" si="156"/>
        <v>26.7</v>
      </c>
      <c r="I438" s="6"/>
      <c r="J438" s="6"/>
      <c r="K438" s="252">
        <f t="shared" si="144"/>
        <v>26.7</v>
      </c>
      <c r="L438" s="6"/>
      <c r="M438" s="6"/>
      <c r="N438" s="6">
        <f t="shared" si="143"/>
        <v>26.7</v>
      </c>
      <c r="O438" s="6"/>
      <c r="P438" s="6"/>
      <c r="Q438" s="6">
        <f t="shared" si="150"/>
        <v>26.7</v>
      </c>
      <c r="R438" s="6">
        <v>0</v>
      </c>
      <c r="S438" s="6">
        <v>0</v>
      </c>
      <c r="T438" s="252">
        <f t="shared" si="149"/>
        <v>26.7</v>
      </c>
      <c r="U438" s="6"/>
      <c r="V438" s="6"/>
      <c r="W438" s="6">
        <f t="shared" si="141"/>
        <v>26.7</v>
      </c>
      <c r="X438" s="6"/>
      <c r="Y438" s="6"/>
      <c r="Z438" s="6">
        <f t="shared" si="138"/>
        <v>26.7</v>
      </c>
      <c r="AA438" s="6"/>
      <c r="AB438" s="6"/>
      <c r="AC438" s="6">
        <f t="shared" si="136"/>
        <v>26.7</v>
      </c>
      <c r="AD438" s="6"/>
      <c r="AE438" s="6"/>
      <c r="AF438" s="6">
        <f t="shared" si="154"/>
        <v>26.7</v>
      </c>
      <c r="AG438" s="6"/>
      <c r="AH438" s="6"/>
      <c r="AI438" s="6">
        <f t="shared" si="139"/>
        <v>26.7</v>
      </c>
      <c r="AJ438" s="6"/>
      <c r="AK438" s="6"/>
      <c r="AL438" s="6">
        <f t="shared" si="140"/>
        <v>26.7</v>
      </c>
      <c r="AM438" s="138">
        <v>23.9</v>
      </c>
      <c r="AN438" s="252">
        <f t="shared" si="145"/>
        <v>89.513108614232209</v>
      </c>
    </row>
    <row r="439" spans="1:40" ht="21.75" customHeight="1">
      <c r="A439" s="1" t="s">
        <v>434</v>
      </c>
      <c r="B439" s="25" t="s">
        <v>79</v>
      </c>
      <c r="C439" s="8" t="s">
        <v>208</v>
      </c>
      <c r="D439" s="8" t="s">
        <v>435</v>
      </c>
      <c r="E439" s="8" t="s">
        <v>25</v>
      </c>
      <c r="F439" s="138">
        <v>2392.6</v>
      </c>
      <c r="G439" s="138"/>
      <c r="H439" s="6">
        <f t="shared" si="156"/>
        <v>2392.6</v>
      </c>
      <c r="I439" s="6"/>
      <c r="J439" s="6"/>
      <c r="K439" s="252">
        <f t="shared" si="144"/>
        <v>2392.6</v>
      </c>
      <c r="L439" s="6"/>
      <c r="M439" s="6"/>
      <c r="N439" s="6">
        <f t="shared" si="143"/>
        <v>2392.6</v>
      </c>
      <c r="O439" s="6"/>
      <c r="P439" s="6"/>
      <c r="Q439" s="6">
        <f t="shared" si="150"/>
        <v>2392.6</v>
      </c>
      <c r="R439" s="6"/>
      <c r="S439" s="6"/>
      <c r="T439" s="252">
        <f t="shared" si="149"/>
        <v>2392.6</v>
      </c>
      <c r="U439" s="6"/>
      <c r="V439" s="6"/>
      <c r="W439" s="6">
        <f t="shared" si="141"/>
        <v>2392.6</v>
      </c>
      <c r="X439" s="6"/>
      <c r="Y439" s="6"/>
      <c r="Z439" s="6">
        <f t="shared" si="138"/>
        <v>2392.6</v>
      </c>
      <c r="AA439" s="6"/>
      <c r="AB439" s="6"/>
      <c r="AC439" s="6">
        <f t="shared" si="136"/>
        <v>2392.6</v>
      </c>
      <c r="AD439" s="6"/>
      <c r="AE439" s="6">
        <f>-1018.8-23</f>
        <v>-1041.8</v>
      </c>
      <c r="AF439" s="6">
        <f t="shared" si="154"/>
        <v>1350.8</v>
      </c>
      <c r="AG439" s="6"/>
      <c r="AH439" s="6"/>
      <c r="AI439" s="6"/>
      <c r="AJ439" s="6"/>
      <c r="AK439" s="6"/>
      <c r="AL439" s="6"/>
      <c r="AM439" s="138">
        <v>1350.8</v>
      </c>
      <c r="AN439" s="252">
        <f t="shared" si="145"/>
        <v>100</v>
      </c>
    </row>
    <row r="440" spans="1:40" ht="57" customHeight="1">
      <c r="A440" s="213" t="s">
        <v>413</v>
      </c>
      <c r="B440" s="199" t="s">
        <v>79</v>
      </c>
      <c r="C440" s="157" t="s">
        <v>208</v>
      </c>
      <c r="D440" s="157" t="s">
        <v>182</v>
      </c>
      <c r="E440" s="8"/>
      <c r="F440" s="138"/>
      <c r="G440" s="138"/>
      <c r="H440" s="6"/>
      <c r="I440" s="6"/>
      <c r="J440" s="6"/>
      <c r="K440" s="252"/>
      <c r="L440" s="6"/>
      <c r="M440" s="6"/>
      <c r="N440" s="6"/>
      <c r="O440" s="6"/>
      <c r="P440" s="6"/>
      <c r="Q440" s="6"/>
      <c r="R440" s="6"/>
      <c r="S440" s="6"/>
      <c r="T440" s="252"/>
      <c r="U440" s="6"/>
      <c r="V440" s="6"/>
      <c r="W440" s="6"/>
      <c r="X440" s="6">
        <f>X441</f>
        <v>43.9</v>
      </c>
      <c r="Y440" s="6"/>
      <c r="Z440" s="6">
        <f t="shared" si="138"/>
        <v>43.9</v>
      </c>
      <c r="AA440" s="6"/>
      <c r="AB440" s="6"/>
      <c r="AC440" s="6">
        <f t="shared" si="136"/>
        <v>43.9</v>
      </c>
      <c r="AD440" s="6"/>
      <c r="AE440" s="6"/>
      <c r="AF440" s="6">
        <f t="shared" si="154"/>
        <v>43.9</v>
      </c>
      <c r="AG440" s="6"/>
      <c r="AH440" s="6"/>
      <c r="AI440" s="6"/>
      <c r="AJ440" s="6"/>
      <c r="AK440" s="6"/>
      <c r="AL440" s="6"/>
      <c r="AM440" s="138">
        <f>AM441</f>
        <v>43.1</v>
      </c>
      <c r="AN440" s="252">
        <f t="shared" si="145"/>
        <v>98.177676537585427</v>
      </c>
    </row>
    <row r="441" spans="1:40" ht="57" customHeight="1">
      <c r="A441" s="7" t="s">
        <v>126</v>
      </c>
      <c r="B441" s="199" t="s">
        <v>79</v>
      </c>
      <c r="C441" s="157" t="s">
        <v>208</v>
      </c>
      <c r="D441" s="157" t="s">
        <v>182</v>
      </c>
      <c r="E441" s="8" t="s">
        <v>7</v>
      </c>
      <c r="F441" s="138"/>
      <c r="G441" s="138"/>
      <c r="H441" s="6"/>
      <c r="I441" s="6"/>
      <c r="J441" s="6"/>
      <c r="K441" s="252"/>
      <c r="L441" s="6"/>
      <c r="M441" s="6"/>
      <c r="N441" s="6"/>
      <c r="O441" s="6"/>
      <c r="P441" s="6"/>
      <c r="Q441" s="6"/>
      <c r="R441" s="6"/>
      <c r="S441" s="6"/>
      <c r="T441" s="252"/>
      <c r="U441" s="6"/>
      <c r="V441" s="6"/>
      <c r="W441" s="6"/>
      <c r="X441" s="6">
        <v>43.9</v>
      </c>
      <c r="Y441" s="6"/>
      <c r="Z441" s="6">
        <f t="shared" si="138"/>
        <v>43.9</v>
      </c>
      <c r="AA441" s="6"/>
      <c r="AB441" s="6"/>
      <c r="AC441" s="6">
        <f t="shared" si="136"/>
        <v>43.9</v>
      </c>
      <c r="AD441" s="6"/>
      <c r="AE441" s="6"/>
      <c r="AF441" s="6">
        <f t="shared" si="154"/>
        <v>43.9</v>
      </c>
      <c r="AG441" s="6"/>
      <c r="AH441" s="6"/>
      <c r="AI441" s="6"/>
      <c r="AJ441" s="6"/>
      <c r="AK441" s="6"/>
      <c r="AL441" s="6"/>
      <c r="AM441" s="138">
        <v>43.1</v>
      </c>
      <c r="AN441" s="252">
        <f t="shared" si="145"/>
        <v>98.177676537585427</v>
      </c>
    </row>
    <row r="442" spans="1:40" ht="50.25" customHeight="1">
      <c r="A442" s="216" t="s">
        <v>415</v>
      </c>
      <c r="B442" s="261">
        <v>913</v>
      </c>
      <c r="C442" s="235" t="s">
        <v>208</v>
      </c>
      <c r="D442" s="235" t="s">
        <v>159</v>
      </c>
      <c r="E442" s="235"/>
      <c r="F442" s="237">
        <f>F443+F450+F451</f>
        <v>72.2</v>
      </c>
      <c r="G442" s="237">
        <f>G443</f>
        <v>200</v>
      </c>
      <c r="H442" s="236">
        <f t="shared" si="156"/>
        <v>272.2</v>
      </c>
      <c r="I442" s="236"/>
      <c r="J442" s="236"/>
      <c r="K442" s="252">
        <f t="shared" si="144"/>
        <v>272.2</v>
      </c>
      <c r="L442" s="236"/>
      <c r="M442" s="236"/>
      <c r="N442" s="6">
        <f t="shared" si="143"/>
        <v>272.2</v>
      </c>
      <c r="O442" s="236"/>
      <c r="P442" s="236"/>
      <c r="Q442" s="6">
        <f t="shared" si="150"/>
        <v>272.2</v>
      </c>
      <c r="R442" s="236">
        <f>R443+R450</f>
        <v>-200</v>
      </c>
      <c r="S442" s="236">
        <f>S443+S450</f>
        <v>-22.2</v>
      </c>
      <c r="T442" s="252">
        <f t="shared" si="149"/>
        <v>49.999999999999986</v>
      </c>
      <c r="U442" s="236"/>
      <c r="V442" s="236"/>
      <c r="W442" s="6">
        <f t="shared" si="141"/>
        <v>49.999999999999986</v>
      </c>
      <c r="X442" s="236"/>
      <c r="Y442" s="236">
        <f>Y443</f>
        <v>0</v>
      </c>
      <c r="Z442" s="6">
        <f t="shared" si="138"/>
        <v>49.999999999999986</v>
      </c>
      <c r="AA442" s="236">
        <f>AA444</f>
        <v>0</v>
      </c>
      <c r="AB442" s="236"/>
      <c r="AC442" s="236">
        <f t="shared" si="136"/>
        <v>49.999999999999986</v>
      </c>
      <c r="AD442" s="236"/>
      <c r="AE442" s="236"/>
      <c r="AF442" s="6">
        <f t="shared" si="154"/>
        <v>49.999999999999986</v>
      </c>
      <c r="AG442" s="236"/>
      <c r="AH442" s="236"/>
      <c r="AI442" s="236">
        <f t="shared" si="139"/>
        <v>49.999999999999986</v>
      </c>
      <c r="AJ442" s="236"/>
      <c r="AK442" s="236"/>
      <c r="AL442" s="236">
        <f t="shared" si="140"/>
        <v>49.999999999999986</v>
      </c>
      <c r="AM442" s="237">
        <f>AM443+AM451</f>
        <v>50</v>
      </c>
      <c r="AN442" s="252">
        <f t="shared" si="145"/>
        <v>100.00000000000003</v>
      </c>
    </row>
    <row r="443" spans="1:40" ht="33.75" hidden="1" customHeight="1">
      <c r="A443" s="69" t="s">
        <v>426</v>
      </c>
      <c r="B443" s="3" t="s">
        <v>79</v>
      </c>
      <c r="C443" s="4" t="s">
        <v>208</v>
      </c>
      <c r="D443" s="8" t="s">
        <v>423</v>
      </c>
      <c r="E443" s="8" t="s">
        <v>9</v>
      </c>
      <c r="F443" s="138"/>
      <c r="G443" s="138">
        <v>200</v>
      </c>
      <c r="H443" s="6">
        <f t="shared" si="156"/>
        <v>200</v>
      </c>
      <c r="I443" s="6"/>
      <c r="J443" s="6"/>
      <c r="K443" s="252">
        <f t="shared" si="144"/>
        <v>200</v>
      </c>
      <c r="L443" s="6"/>
      <c r="M443" s="6"/>
      <c r="N443" s="6">
        <f t="shared" si="143"/>
        <v>200</v>
      </c>
      <c r="O443" s="6"/>
      <c r="P443" s="6"/>
      <c r="Q443" s="6">
        <f t="shared" si="150"/>
        <v>200</v>
      </c>
      <c r="R443" s="6">
        <v>-200</v>
      </c>
      <c r="S443" s="6"/>
      <c r="T443" s="252">
        <f t="shared" si="149"/>
        <v>0</v>
      </c>
      <c r="U443" s="6"/>
      <c r="V443" s="6"/>
      <c r="W443" s="6"/>
      <c r="X443" s="6"/>
      <c r="Y443" s="6"/>
      <c r="Z443" s="6">
        <f t="shared" si="138"/>
        <v>0</v>
      </c>
      <c r="AA443" s="6"/>
      <c r="AB443" s="6"/>
      <c r="AC443" s="6">
        <f t="shared" si="136"/>
        <v>0</v>
      </c>
      <c r="AD443" s="6"/>
      <c r="AE443" s="6"/>
      <c r="AF443" s="6">
        <f t="shared" si="154"/>
        <v>0</v>
      </c>
      <c r="AG443" s="6"/>
      <c r="AH443" s="6"/>
      <c r="AI443" s="6">
        <f t="shared" si="139"/>
        <v>0</v>
      </c>
      <c r="AJ443" s="6"/>
      <c r="AK443" s="6"/>
      <c r="AL443" s="6">
        <f t="shared" si="140"/>
        <v>0</v>
      </c>
      <c r="AM443" s="6"/>
      <c r="AN443" s="252" t="e">
        <f t="shared" si="145"/>
        <v>#DIV/0!</v>
      </c>
    </row>
    <row r="444" spans="1:40" ht="62.25" hidden="1" customHeight="1">
      <c r="A444" s="103" t="s">
        <v>262</v>
      </c>
      <c r="B444" s="32" t="s">
        <v>79</v>
      </c>
      <c r="C444" s="4" t="s">
        <v>208</v>
      </c>
      <c r="D444" s="8" t="s">
        <v>261</v>
      </c>
      <c r="E444" s="8"/>
      <c r="F444" s="138"/>
      <c r="G444" s="138"/>
      <c r="H444" s="6">
        <f t="shared" si="156"/>
        <v>0</v>
      </c>
      <c r="I444" s="6"/>
      <c r="J444" s="6"/>
      <c r="K444" s="252">
        <f t="shared" si="144"/>
        <v>0</v>
      </c>
      <c r="L444" s="6"/>
      <c r="M444" s="6"/>
      <c r="N444" s="6"/>
      <c r="O444" s="6"/>
      <c r="P444" s="6"/>
      <c r="Q444" s="6"/>
      <c r="R444" s="6"/>
      <c r="S444" s="6"/>
      <c r="T444" s="252">
        <f t="shared" si="149"/>
        <v>0</v>
      </c>
      <c r="U444" s="6"/>
      <c r="V444" s="6"/>
      <c r="W444" s="6"/>
      <c r="X444" s="6"/>
      <c r="Y444" s="6"/>
      <c r="Z444" s="6">
        <f t="shared" si="138"/>
        <v>0</v>
      </c>
      <c r="AA444" s="6">
        <f>AA445</f>
        <v>0</v>
      </c>
      <c r="AB444" s="6"/>
      <c r="AC444" s="6">
        <f t="shared" si="136"/>
        <v>0</v>
      </c>
      <c r="AD444" s="6"/>
      <c r="AE444" s="6"/>
      <c r="AF444" s="6">
        <f t="shared" si="154"/>
        <v>0</v>
      </c>
      <c r="AG444" s="6"/>
      <c r="AH444" s="6"/>
      <c r="AI444" s="6">
        <f t="shared" si="139"/>
        <v>0</v>
      </c>
      <c r="AJ444" s="6"/>
      <c r="AK444" s="6"/>
      <c r="AL444" s="6">
        <f t="shared" si="140"/>
        <v>0</v>
      </c>
      <c r="AM444" s="6"/>
      <c r="AN444" s="252" t="e">
        <f t="shared" si="145"/>
        <v>#DIV/0!</v>
      </c>
    </row>
    <row r="445" spans="1:40" ht="33.75" hidden="1" customHeight="1">
      <c r="A445" s="5" t="s">
        <v>14</v>
      </c>
      <c r="B445" s="32" t="s">
        <v>79</v>
      </c>
      <c r="C445" s="4" t="s">
        <v>208</v>
      </c>
      <c r="D445" s="8" t="s">
        <v>261</v>
      </c>
      <c r="E445" s="8" t="s">
        <v>9</v>
      </c>
      <c r="F445" s="138"/>
      <c r="G445" s="138"/>
      <c r="H445" s="6">
        <f t="shared" si="156"/>
        <v>0</v>
      </c>
      <c r="I445" s="6"/>
      <c r="J445" s="6"/>
      <c r="K445" s="252">
        <f t="shared" si="144"/>
        <v>0</v>
      </c>
      <c r="L445" s="6"/>
      <c r="M445" s="6"/>
      <c r="N445" s="6"/>
      <c r="O445" s="6"/>
      <c r="P445" s="6"/>
      <c r="Q445" s="6"/>
      <c r="R445" s="6"/>
      <c r="S445" s="6"/>
      <c r="T445" s="252">
        <f t="shared" si="149"/>
        <v>0</v>
      </c>
      <c r="U445" s="6"/>
      <c r="V445" s="6"/>
      <c r="W445" s="6"/>
      <c r="X445" s="6"/>
      <c r="Y445" s="6"/>
      <c r="Z445" s="6">
        <f t="shared" si="138"/>
        <v>0</v>
      </c>
      <c r="AA445" s="6"/>
      <c r="AB445" s="6"/>
      <c r="AC445" s="6">
        <f t="shared" si="136"/>
        <v>0</v>
      </c>
      <c r="AD445" s="6"/>
      <c r="AE445" s="6"/>
      <c r="AF445" s="6">
        <f t="shared" si="154"/>
        <v>0</v>
      </c>
      <c r="AG445" s="6"/>
      <c r="AH445" s="6"/>
      <c r="AI445" s="6">
        <f t="shared" si="139"/>
        <v>0</v>
      </c>
      <c r="AJ445" s="6"/>
      <c r="AK445" s="6"/>
      <c r="AL445" s="6">
        <f t="shared" si="140"/>
        <v>0</v>
      </c>
      <c r="AM445" s="6"/>
      <c r="AN445" s="252" t="e">
        <f t="shared" si="145"/>
        <v>#DIV/0!</v>
      </c>
    </row>
    <row r="446" spans="1:40" ht="33.75" hidden="1" customHeight="1">
      <c r="A446" s="1" t="s">
        <v>254</v>
      </c>
      <c r="B446" s="25">
        <v>913</v>
      </c>
      <c r="C446" s="8" t="s">
        <v>208</v>
      </c>
      <c r="D446" s="8" t="s">
        <v>154</v>
      </c>
      <c r="E446" s="8"/>
      <c r="F446" s="138"/>
      <c r="G446" s="138"/>
      <c r="H446" s="6">
        <f t="shared" si="156"/>
        <v>0</v>
      </c>
      <c r="I446" s="6"/>
      <c r="J446" s="6"/>
      <c r="K446" s="252">
        <f t="shared" si="144"/>
        <v>0</v>
      </c>
      <c r="L446" s="6"/>
      <c r="M446" s="6"/>
      <c r="N446" s="6">
        <f t="shared" si="143"/>
        <v>0</v>
      </c>
      <c r="O446" s="6"/>
      <c r="P446" s="6">
        <f>P449</f>
        <v>0</v>
      </c>
      <c r="Q446" s="6">
        <f t="shared" si="150"/>
        <v>0</v>
      </c>
      <c r="R446" s="6"/>
      <c r="S446" s="6">
        <f>S449</f>
        <v>0</v>
      </c>
      <c r="T446" s="252">
        <f t="shared" si="149"/>
        <v>0</v>
      </c>
      <c r="U446" s="6"/>
      <c r="V446" s="6"/>
      <c r="W446" s="6">
        <f t="shared" si="141"/>
        <v>0</v>
      </c>
      <c r="X446" s="6"/>
      <c r="Y446" s="6"/>
      <c r="Z446" s="6">
        <f t="shared" si="138"/>
        <v>0</v>
      </c>
      <c r="AA446" s="6">
        <f>AA447</f>
        <v>0</v>
      </c>
      <c r="AB446" s="6"/>
      <c r="AC446" s="6">
        <f t="shared" si="136"/>
        <v>0</v>
      </c>
      <c r="AD446" s="6"/>
      <c r="AE446" s="6"/>
      <c r="AF446" s="6">
        <f t="shared" si="154"/>
        <v>0</v>
      </c>
      <c r="AG446" s="6"/>
      <c r="AH446" s="6"/>
      <c r="AI446" s="6">
        <f t="shared" si="139"/>
        <v>0</v>
      </c>
      <c r="AJ446" s="6"/>
      <c r="AK446" s="6"/>
      <c r="AL446" s="6">
        <f t="shared" si="140"/>
        <v>0</v>
      </c>
      <c r="AM446" s="6"/>
      <c r="AN446" s="252" t="e">
        <f t="shared" si="145"/>
        <v>#DIV/0!</v>
      </c>
    </row>
    <row r="447" spans="1:40" ht="33.75" hidden="1" customHeight="1">
      <c r="A447" s="80" t="s">
        <v>224</v>
      </c>
      <c r="B447" s="25" t="s">
        <v>79</v>
      </c>
      <c r="C447" s="8" t="s">
        <v>208</v>
      </c>
      <c r="D447" s="8" t="s">
        <v>182</v>
      </c>
      <c r="E447" s="8"/>
      <c r="F447" s="138"/>
      <c r="G447" s="138"/>
      <c r="H447" s="6">
        <f t="shared" si="156"/>
        <v>0</v>
      </c>
      <c r="I447" s="6"/>
      <c r="J447" s="6"/>
      <c r="K447" s="252">
        <f t="shared" si="144"/>
        <v>0</v>
      </c>
      <c r="L447" s="6"/>
      <c r="M447" s="6"/>
      <c r="N447" s="6">
        <f t="shared" si="143"/>
        <v>0</v>
      </c>
      <c r="O447" s="6">
        <f>O448</f>
        <v>0</v>
      </c>
      <c r="P447" s="6"/>
      <c r="Q447" s="6">
        <f t="shared" si="150"/>
        <v>0</v>
      </c>
      <c r="R447" s="6"/>
      <c r="S447" s="6"/>
      <c r="T447" s="252">
        <f t="shared" si="149"/>
        <v>0</v>
      </c>
      <c r="U447" s="6"/>
      <c r="V447" s="6"/>
      <c r="W447" s="6">
        <f t="shared" si="141"/>
        <v>0</v>
      </c>
      <c r="X447" s="6"/>
      <c r="Y447" s="6"/>
      <c r="Z447" s="6">
        <f t="shared" si="138"/>
        <v>0</v>
      </c>
      <c r="AA447" s="6">
        <f>AA448</f>
        <v>0</v>
      </c>
      <c r="AB447" s="6"/>
      <c r="AC447" s="6">
        <f t="shared" si="136"/>
        <v>0</v>
      </c>
      <c r="AD447" s="6"/>
      <c r="AE447" s="6"/>
      <c r="AF447" s="6">
        <f t="shared" si="154"/>
        <v>0</v>
      </c>
      <c r="AG447" s="6"/>
      <c r="AH447" s="6"/>
      <c r="AI447" s="6">
        <f t="shared" si="139"/>
        <v>0</v>
      </c>
      <c r="AJ447" s="6"/>
      <c r="AK447" s="6"/>
      <c r="AL447" s="6">
        <f t="shared" si="140"/>
        <v>0</v>
      </c>
      <c r="AM447" s="6"/>
      <c r="AN447" s="252" t="e">
        <f t="shared" si="145"/>
        <v>#DIV/0!</v>
      </c>
    </row>
    <row r="448" spans="1:40" ht="33.75" hidden="1" customHeight="1">
      <c r="A448" s="1" t="s">
        <v>6</v>
      </c>
      <c r="B448" s="25" t="s">
        <v>79</v>
      </c>
      <c r="C448" s="8" t="s">
        <v>208</v>
      </c>
      <c r="D448" s="8" t="s">
        <v>182</v>
      </c>
      <c r="E448" s="8" t="s">
        <v>7</v>
      </c>
      <c r="F448" s="138"/>
      <c r="G448" s="138"/>
      <c r="H448" s="6">
        <f t="shared" si="156"/>
        <v>0</v>
      </c>
      <c r="I448" s="6"/>
      <c r="J448" s="6"/>
      <c r="K448" s="252">
        <f t="shared" si="144"/>
        <v>0</v>
      </c>
      <c r="L448" s="6"/>
      <c r="M448" s="6"/>
      <c r="N448" s="6">
        <f t="shared" si="143"/>
        <v>0</v>
      </c>
      <c r="O448" s="6"/>
      <c r="P448" s="6"/>
      <c r="Q448" s="6">
        <f t="shared" si="150"/>
        <v>0</v>
      </c>
      <c r="R448" s="6"/>
      <c r="S448" s="6"/>
      <c r="T448" s="252">
        <f t="shared" si="149"/>
        <v>0</v>
      </c>
      <c r="U448" s="6"/>
      <c r="V448" s="6"/>
      <c r="W448" s="6">
        <f t="shared" si="141"/>
        <v>0</v>
      </c>
      <c r="X448" s="6"/>
      <c r="Y448" s="6"/>
      <c r="Z448" s="6">
        <f t="shared" si="138"/>
        <v>0</v>
      </c>
      <c r="AA448" s="6"/>
      <c r="AB448" s="6"/>
      <c r="AC448" s="6">
        <f t="shared" si="136"/>
        <v>0</v>
      </c>
      <c r="AD448" s="6"/>
      <c r="AE448" s="6"/>
      <c r="AF448" s="6">
        <f t="shared" si="154"/>
        <v>0</v>
      </c>
      <c r="AG448" s="6"/>
      <c r="AH448" s="6"/>
      <c r="AI448" s="6">
        <f t="shared" si="139"/>
        <v>0</v>
      </c>
      <c r="AJ448" s="6"/>
      <c r="AK448" s="6"/>
      <c r="AL448" s="6">
        <f t="shared" si="140"/>
        <v>0</v>
      </c>
      <c r="AM448" s="6"/>
      <c r="AN448" s="252" t="e">
        <f t="shared" si="145"/>
        <v>#DIV/0!</v>
      </c>
    </row>
    <row r="449" spans="1:42" ht="33.75" hidden="1" customHeight="1">
      <c r="A449" s="1" t="s">
        <v>17</v>
      </c>
      <c r="B449" s="25">
        <v>913</v>
      </c>
      <c r="C449" s="8" t="s">
        <v>208</v>
      </c>
      <c r="D449" s="8" t="s">
        <v>154</v>
      </c>
      <c r="E449" s="8" t="s">
        <v>18</v>
      </c>
      <c r="F449" s="138"/>
      <c r="G449" s="138"/>
      <c r="H449" s="6">
        <f t="shared" si="156"/>
        <v>0</v>
      </c>
      <c r="I449" s="6"/>
      <c r="J449" s="6"/>
      <c r="K449" s="252">
        <f t="shared" si="144"/>
        <v>0</v>
      </c>
      <c r="L449" s="6"/>
      <c r="M449" s="6"/>
      <c r="N449" s="6"/>
      <c r="O449" s="6"/>
      <c r="P449" s="6"/>
      <c r="Q449" s="6">
        <f t="shared" si="150"/>
        <v>0</v>
      </c>
      <c r="R449" s="6"/>
      <c r="S449" s="6"/>
      <c r="T449" s="252">
        <f t="shared" si="149"/>
        <v>0</v>
      </c>
      <c r="U449" s="6"/>
      <c r="V449" s="6"/>
      <c r="W449" s="6">
        <f t="shared" si="141"/>
        <v>0</v>
      </c>
      <c r="X449" s="6"/>
      <c r="Y449" s="6"/>
      <c r="Z449" s="6">
        <f t="shared" si="138"/>
        <v>0</v>
      </c>
      <c r="AA449" s="6"/>
      <c r="AB449" s="6"/>
      <c r="AC449" s="6">
        <f t="shared" si="136"/>
        <v>0</v>
      </c>
      <c r="AD449" s="6"/>
      <c r="AE449" s="6"/>
      <c r="AF449" s="6">
        <f t="shared" si="154"/>
        <v>0</v>
      </c>
      <c r="AG449" s="6"/>
      <c r="AH449" s="6"/>
      <c r="AI449" s="6">
        <f t="shared" si="139"/>
        <v>0</v>
      </c>
      <c r="AJ449" s="6"/>
      <c r="AK449" s="6"/>
      <c r="AL449" s="6">
        <f t="shared" si="140"/>
        <v>0</v>
      </c>
      <c r="AM449" s="6"/>
      <c r="AN449" s="252" t="e">
        <f t="shared" si="145"/>
        <v>#DIV/0!</v>
      </c>
    </row>
    <row r="450" spans="1:42" ht="57" hidden="1" customHeight="1">
      <c r="A450" s="1" t="s">
        <v>425</v>
      </c>
      <c r="B450" s="3" t="s">
        <v>79</v>
      </c>
      <c r="C450" s="4" t="s">
        <v>208</v>
      </c>
      <c r="D450" s="8" t="s">
        <v>424</v>
      </c>
      <c r="E450" s="8" t="s">
        <v>9</v>
      </c>
      <c r="F450" s="138">
        <v>22.2</v>
      </c>
      <c r="G450" s="138"/>
      <c r="H450" s="6">
        <f t="shared" si="156"/>
        <v>22.2</v>
      </c>
      <c r="I450" s="6"/>
      <c r="J450" s="6"/>
      <c r="K450" s="252">
        <f t="shared" si="144"/>
        <v>22.2</v>
      </c>
      <c r="L450" s="6"/>
      <c r="M450" s="6"/>
      <c r="N450" s="6">
        <f t="shared" si="143"/>
        <v>22.2</v>
      </c>
      <c r="O450" s="6"/>
      <c r="P450" s="6"/>
      <c r="Q450" s="6">
        <f t="shared" si="150"/>
        <v>22.2</v>
      </c>
      <c r="R450" s="6"/>
      <c r="S450" s="6">
        <v>-22.2</v>
      </c>
      <c r="T450" s="252">
        <f t="shared" si="149"/>
        <v>0</v>
      </c>
      <c r="U450" s="6"/>
      <c r="V450" s="6"/>
      <c r="W450" s="6"/>
      <c r="X450" s="6"/>
      <c r="Y450" s="6"/>
      <c r="Z450" s="6">
        <f t="shared" si="138"/>
        <v>0</v>
      </c>
      <c r="AA450" s="6"/>
      <c r="AB450" s="6"/>
      <c r="AC450" s="6">
        <f t="shared" si="136"/>
        <v>0</v>
      </c>
      <c r="AD450" s="6"/>
      <c r="AE450" s="6"/>
      <c r="AF450" s="6">
        <f t="shared" si="154"/>
        <v>0</v>
      </c>
      <c r="AG450" s="6"/>
      <c r="AH450" s="6"/>
      <c r="AI450" s="6"/>
      <c r="AJ450" s="6"/>
      <c r="AK450" s="6"/>
      <c r="AL450" s="6"/>
      <c r="AM450" s="6"/>
      <c r="AN450" s="252" t="e">
        <f t="shared" si="145"/>
        <v>#DIV/0!</v>
      </c>
    </row>
    <row r="451" spans="1:42" ht="57" customHeight="1">
      <c r="A451" s="1" t="s">
        <v>438</v>
      </c>
      <c r="B451" s="3" t="s">
        <v>79</v>
      </c>
      <c r="C451" s="4" t="s">
        <v>208</v>
      </c>
      <c r="D451" s="8" t="s">
        <v>159</v>
      </c>
      <c r="E451" s="8" t="s">
        <v>9</v>
      </c>
      <c r="F451" s="138">
        <v>50</v>
      </c>
      <c r="G451" s="138"/>
      <c r="H451" s="6">
        <f t="shared" si="156"/>
        <v>50</v>
      </c>
      <c r="I451" s="6"/>
      <c r="J451" s="6"/>
      <c r="K451" s="252">
        <f t="shared" si="144"/>
        <v>50</v>
      </c>
      <c r="L451" s="6"/>
      <c r="M451" s="6"/>
      <c r="N451" s="6">
        <f t="shared" si="143"/>
        <v>50</v>
      </c>
      <c r="O451" s="6"/>
      <c r="P451" s="6"/>
      <c r="Q451" s="6">
        <f t="shared" si="150"/>
        <v>50</v>
      </c>
      <c r="R451" s="6"/>
      <c r="S451" s="6"/>
      <c r="T451" s="252">
        <f t="shared" si="149"/>
        <v>50</v>
      </c>
      <c r="U451" s="6"/>
      <c r="V451" s="6"/>
      <c r="W451" s="6">
        <f t="shared" si="141"/>
        <v>50</v>
      </c>
      <c r="X451" s="6"/>
      <c r="Y451" s="6"/>
      <c r="Z451" s="6">
        <f t="shared" si="138"/>
        <v>50</v>
      </c>
      <c r="AA451" s="6"/>
      <c r="AB451" s="6"/>
      <c r="AC451" s="6">
        <f t="shared" si="136"/>
        <v>50</v>
      </c>
      <c r="AD451" s="6"/>
      <c r="AE451" s="6"/>
      <c r="AF451" s="6">
        <f t="shared" si="154"/>
        <v>50</v>
      </c>
      <c r="AG451" s="6"/>
      <c r="AH451" s="6"/>
      <c r="AI451" s="6"/>
      <c r="AJ451" s="6"/>
      <c r="AK451" s="6"/>
      <c r="AL451" s="6"/>
      <c r="AM451" s="6">
        <v>50</v>
      </c>
      <c r="AN451" s="252">
        <f t="shared" si="145"/>
        <v>100</v>
      </c>
    </row>
    <row r="452" spans="1:42" ht="57" customHeight="1">
      <c r="A452" s="216" t="s">
        <v>314</v>
      </c>
      <c r="B452" s="286" t="s">
        <v>79</v>
      </c>
      <c r="C452" s="287" t="s">
        <v>208</v>
      </c>
      <c r="D452" s="235" t="s">
        <v>162</v>
      </c>
      <c r="E452" s="235"/>
      <c r="F452" s="237"/>
      <c r="G452" s="237"/>
      <c r="H452" s="236"/>
      <c r="I452" s="236"/>
      <c r="J452" s="236"/>
      <c r="K452" s="288"/>
      <c r="L452" s="236"/>
      <c r="M452" s="236"/>
      <c r="N452" s="236"/>
      <c r="O452" s="236"/>
      <c r="P452" s="236"/>
      <c r="Q452" s="236"/>
      <c r="R452" s="236">
        <f>R453+R455</f>
        <v>853.8</v>
      </c>
      <c r="S452" s="236">
        <f>S453+S454+S455</f>
        <v>85.8</v>
      </c>
      <c r="T452" s="252">
        <f t="shared" si="149"/>
        <v>939.59999999999991</v>
      </c>
      <c r="U452" s="236"/>
      <c r="V452" s="236"/>
      <c r="W452" s="6">
        <f t="shared" si="141"/>
        <v>939.59999999999991</v>
      </c>
      <c r="X452" s="236"/>
      <c r="Y452" s="236"/>
      <c r="Z452" s="6">
        <f t="shared" si="138"/>
        <v>939.59999999999991</v>
      </c>
      <c r="AA452" s="236"/>
      <c r="AB452" s="236"/>
      <c r="AC452" s="6">
        <f t="shared" si="136"/>
        <v>939.59999999999991</v>
      </c>
      <c r="AD452" s="236"/>
      <c r="AE452" s="236"/>
      <c r="AF452" s="236">
        <f>AF453+AF454+AF455</f>
        <v>939.59999999999991</v>
      </c>
      <c r="AG452" s="236"/>
      <c r="AH452" s="236"/>
      <c r="AI452" s="236"/>
      <c r="AJ452" s="236"/>
      <c r="AK452" s="236"/>
      <c r="AL452" s="236"/>
      <c r="AM452" s="236">
        <f>AM453+AM454+AM455</f>
        <v>939.59999999999991</v>
      </c>
      <c r="AN452" s="252">
        <f t="shared" si="145"/>
        <v>100</v>
      </c>
    </row>
    <row r="453" spans="1:42" ht="57" customHeight="1">
      <c r="A453" s="69" t="s">
        <v>426</v>
      </c>
      <c r="B453" s="3" t="s">
        <v>79</v>
      </c>
      <c r="C453" s="4" t="s">
        <v>208</v>
      </c>
      <c r="D453" s="8" t="s">
        <v>501</v>
      </c>
      <c r="E453" s="8" t="s">
        <v>9</v>
      </c>
      <c r="F453" s="138"/>
      <c r="G453" s="138"/>
      <c r="H453" s="6"/>
      <c r="I453" s="6"/>
      <c r="J453" s="6"/>
      <c r="K453" s="252"/>
      <c r="L453" s="6"/>
      <c r="M453" s="6"/>
      <c r="N453" s="6"/>
      <c r="O453" s="6"/>
      <c r="P453" s="6"/>
      <c r="Q453" s="6"/>
      <c r="R453" s="6">
        <v>200</v>
      </c>
      <c r="S453" s="6"/>
      <c r="T453" s="252">
        <f t="shared" si="149"/>
        <v>200</v>
      </c>
      <c r="U453" s="6"/>
      <c r="V453" s="6"/>
      <c r="W453" s="6">
        <f t="shared" si="141"/>
        <v>200</v>
      </c>
      <c r="X453" s="6"/>
      <c r="Y453" s="6"/>
      <c r="Z453" s="6">
        <f t="shared" si="138"/>
        <v>200</v>
      </c>
      <c r="AA453" s="6"/>
      <c r="AB453" s="6"/>
      <c r="AC453" s="6">
        <f t="shared" si="136"/>
        <v>200</v>
      </c>
      <c r="AD453" s="6"/>
      <c r="AE453" s="6"/>
      <c r="AF453" s="6">
        <f t="shared" si="154"/>
        <v>200</v>
      </c>
      <c r="AG453" s="6"/>
      <c r="AH453" s="6"/>
      <c r="AI453" s="6"/>
      <c r="AJ453" s="6"/>
      <c r="AK453" s="6"/>
      <c r="AL453" s="6"/>
      <c r="AM453" s="6">
        <v>200</v>
      </c>
      <c r="AN453" s="252">
        <f t="shared" si="145"/>
        <v>100</v>
      </c>
    </row>
    <row r="454" spans="1:42" ht="57" customHeight="1">
      <c r="A454" s="1" t="s">
        <v>425</v>
      </c>
      <c r="B454" s="3" t="s">
        <v>79</v>
      </c>
      <c r="C454" s="4" t="s">
        <v>208</v>
      </c>
      <c r="D454" s="8" t="s">
        <v>502</v>
      </c>
      <c r="E454" s="8" t="s">
        <v>9</v>
      </c>
      <c r="F454" s="138"/>
      <c r="G454" s="138"/>
      <c r="H454" s="6"/>
      <c r="I454" s="6"/>
      <c r="J454" s="6"/>
      <c r="K454" s="252"/>
      <c r="L454" s="6"/>
      <c r="M454" s="6"/>
      <c r="N454" s="6"/>
      <c r="O454" s="6"/>
      <c r="P454" s="6"/>
      <c r="Q454" s="6"/>
      <c r="R454" s="6"/>
      <c r="S454" s="6">
        <v>22.2</v>
      </c>
      <c r="T454" s="252">
        <f t="shared" si="149"/>
        <v>22.2</v>
      </c>
      <c r="U454" s="6"/>
      <c r="V454" s="6"/>
      <c r="W454" s="6">
        <f t="shared" si="141"/>
        <v>22.2</v>
      </c>
      <c r="X454" s="6"/>
      <c r="Y454" s="6"/>
      <c r="Z454" s="6">
        <f t="shared" si="138"/>
        <v>22.2</v>
      </c>
      <c r="AA454" s="6"/>
      <c r="AB454" s="6"/>
      <c r="AC454" s="6">
        <f t="shared" si="136"/>
        <v>22.2</v>
      </c>
      <c r="AD454" s="6"/>
      <c r="AE454" s="6"/>
      <c r="AF454" s="6">
        <f t="shared" si="154"/>
        <v>22.2</v>
      </c>
      <c r="AG454" s="6"/>
      <c r="AH454" s="6"/>
      <c r="AI454" s="6"/>
      <c r="AJ454" s="6"/>
      <c r="AK454" s="6"/>
      <c r="AL454" s="6"/>
      <c r="AM454" s="6">
        <v>22.2</v>
      </c>
      <c r="AN454" s="252">
        <f t="shared" si="145"/>
        <v>100</v>
      </c>
    </row>
    <row r="455" spans="1:42" ht="57" customHeight="1">
      <c r="A455" s="289" t="s">
        <v>503</v>
      </c>
      <c r="B455" s="285" t="s">
        <v>79</v>
      </c>
      <c r="C455" s="4" t="s">
        <v>208</v>
      </c>
      <c r="D455" s="8" t="s">
        <v>504</v>
      </c>
      <c r="E455" s="8"/>
      <c r="F455" s="138"/>
      <c r="G455" s="138"/>
      <c r="H455" s="6"/>
      <c r="I455" s="6"/>
      <c r="J455" s="6"/>
      <c r="K455" s="252"/>
      <c r="L455" s="6"/>
      <c r="M455" s="6"/>
      <c r="N455" s="6"/>
      <c r="O455" s="6"/>
      <c r="P455" s="6"/>
      <c r="Q455" s="6"/>
      <c r="R455" s="6">
        <f>R456+R457+R458</f>
        <v>653.79999999999995</v>
      </c>
      <c r="S455" s="6">
        <f>S456+S457+S458</f>
        <v>63.6</v>
      </c>
      <c r="T455" s="252">
        <f t="shared" si="149"/>
        <v>717.4</v>
      </c>
      <c r="U455" s="6"/>
      <c r="V455" s="6"/>
      <c r="W455" s="6">
        <f t="shared" si="141"/>
        <v>717.4</v>
      </c>
      <c r="X455" s="6"/>
      <c r="Y455" s="6"/>
      <c r="Z455" s="6">
        <v>717.4</v>
      </c>
      <c r="AA455" s="6"/>
      <c r="AB455" s="6"/>
      <c r="AC455" s="6">
        <f t="shared" si="136"/>
        <v>717.4</v>
      </c>
      <c r="AD455" s="6"/>
      <c r="AE455" s="6"/>
      <c r="AF455" s="6">
        <f>AF456+AF457+AF458</f>
        <v>717.4</v>
      </c>
      <c r="AG455" s="6"/>
      <c r="AH455" s="6"/>
      <c r="AI455" s="6"/>
      <c r="AJ455" s="6"/>
      <c r="AK455" s="6"/>
      <c r="AL455" s="6"/>
      <c r="AM455" s="6">
        <f>AM456+AM457+AM458</f>
        <v>717.4</v>
      </c>
      <c r="AN455" s="252">
        <f t="shared" si="145"/>
        <v>100</v>
      </c>
    </row>
    <row r="456" spans="1:42" ht="57" customHeight="1">
      <c r="A456" s="21" t="s">
        <v>505</v>
      </c>
      <c r="B456" s="285" t="s">
        <v>79</v>
      </c>
      <c r="C456" s="4" t="s">
        <v>208</v>
      </c>
      <c r="D456" s="8" t="s">
        <v>551</v>
      </c>
      <c r="E456" s="8" t="s">
        <v>9</v>
      </c>
      <c r="F456" s="138"/>
      <c r="G456" s="138"/>
      <c r="H456" s="6"/>
      <c r="I456" s="6"/>
      <c r="J456" s="6"/>
      <c r="K456" s="252"/>
      <c r="L456" s="6"/>
      <c r="M456" s="6"/>
      <c r="N456" s="6"/>
      <c r="O456" s="6"/>
      <c r="P456" s="6"/>
      <c r="Q456" s="6"/>
      <c r="R456" s="6">
        <v>641</v>
      </c>
      <c r="S456" s="6"/>
      <c r="T456" s="252">
        <f t="shared" si="149"/>
        <v>641</v>
      </c>
      <c r="U456" s="6"/>
      <c r="V456" s="6"/>
      <c r="W456" s="6">
        <f t="shared" si="141"/>
        <v>641</v>
      </c>
      <c r="X456" s="6"/>
      <c r="Y456" s="6"/>
      <c r="Z456" s="6">
        <f t="shared" si="138"/>
        <v>641</v>
      </c>
      <c r="AA456" s="6"/>
      <c r="AB456" s="6"/>
      <c r="AC456" s="6">
        <f t="shared" si="136"/>
        <v>641</v>
      </c>
      <c r="AD456" s="6"/>
      <c r="AE456" s="6"/>
      <c r="AF456" s="6">
        <f t="shared" si="154"/>
        <v>641</v>
      </c>
      <c r="AG456" s="6"/>
      <c r="AH456" s="6"/>
      <c r="AI456" s="6"/>
      <c r="AJ456" s="6"/>
      <c r="AK456" s="6"/>
      <c r="AL456" s="6"/>
      <c r="AM456" s="6">
        <v>641</v>
      </c>
      <c r="AN456" s="252">
        <f t="shared" si="145"/>
        <v>100</v>
      </c>
    </row>
    <row r="457" spans="1:42" ht="57" customHeight="1">
      <c r="A457" s="21" t="s">
        <v>452</v>
      </c>
      <c r="B457" s="285" t="s">
        <v>79</v>
      </c>
      <c r="C457" s="4" t="s">
        <v>208</v>
      </c>
      <c r="D457" s="8" t="s">
        <v>552</v>
      </c>
      <c r="E457" s="8" t="s">
        <v>9</v>
      </c>
      <c r="F457" s="138"/>
      <c r="G457" s="138"/>
      <c r="H457" s="6"/>
      <c r="I457" s="6"/>
      <c r="J457" s="6"/>
      <c r="K457" s="252"/>
      <c r="L457" s="6"/>
      <c r="M457" s="6"/>
      <c r="N457" s="6"/>
      <c r="O457" s="6"/>
      <c r="P457" s="6"/>
      <c r="Q457" s="6"/>
      <c r="R457" s="6"/>
      <c r="S457" s="6">
        <v>63.6</v>
      </c>
      <c r="T457" s="252">
        <f t="shared" si="149"/>
        <v>63.6</v>
      </c>
      <c r="U457" s="6"/>
      <c r="V457" s="6"/>
      <c r="W457" s="6">
        <f t="shared" si="141"/>
        <v>63.6</v>
      </c>
      <c r="X457" s="6"/>
      <c r="Y457" s="6"/>
      <c r="Z457" s="6">
        <f t="shared" si="138"/>
        <v>63.6</v>
      </c>
      <c r="AA457" s="6"/>
      <c r="AB457" s="6"/>
      <c r="AC457" s="6">
        <f t="shared" si="136"/>
        <v>63.6</v>
      </c>
      <c r="AD457" s="6"/>
      <c r="AE457" s="6"/>
      <c r="AF457" s="6">
        <f t="shared" si="154"/>
        <v>63.6</v>
      </c>
      <c r="AG457" s="6"/>
      <c r="AH457" s="6"/>
      <c r="AI457" s="6"/>
      <c r="AJ457" s="6"/>
      <c r="AK457" s="6"/>
      <c r="AL457" s="6"/>
      <c r="AM457" s="6">
        <v>63.6</v>
      </c>
      <c r="AN457" s="252">
        <f t="shared" si="145"/>
        <v>100</v>
      </c>
    </row>
    <row r="458" spans="1:42" ht="57" customHeight="1">
      <c r="A458" s="21" t="s">
        <v>506</v>
      </c>
      <c r="B458" s="285" t="s">
        <v>79</v>
      </c>
      <c r="C458" s="4" t="s">
        <v>208</v>
      </c>
      <c r="D458" s="8" t="s">
        <v>552</v>
      </c>
      <c r="E458" s="8" t="s">
        <v>9</v>
      </c>
      <c r="F458" s="138"/>
      <c r="G458" s="138"/>
      <c r="H458" s="6"/>
      <c r="I458" s="6"/>
      <c r="J458" s="6"/>
      <c r="K458" s="252"/>
      <c r="L458" s="6"/>
      <c r="M458" s="6"/>
      <c r="N458" s="6"/>
      <c r="O458" s="6"/>
      <c r="P458" s="6"/>
      <c r="Q458" s="6"/>
      <c r="R458" s="6">
        <v>12.8</v>
      </c>
      <c r="S458" s="6"/>
      <c r="T458" s="252">
        <f t="shared" si="149"/>
        <v>12.8</v>
      </c>
      <c r="U458" s="6"/>
      <c r="V458" s="6"/>
      <c r="W458" s="6">
        <f t="shared" si="141"/>
        <v>12.8</v>
      </c>
      <c r="X458" s="6"/>
      <c r="Y458" s="6"/>
      <c r="Z458" s="6">
        <f t="shared" si="138"/>
        <v>12.8</v>
      </c>
      <c r="AA458" s="6"/>
      <c r="AB458" s="6"/>
      <c r="AC458" s="6">
        <f t="shared" si="136"/>
        <v>12.8</v>
      </c>
      <c r="AD458" s="6"/>
      <c r="AE458" s="6"/>
      <c r="AF458" s="6">
        <f t="shared" si="154"/>
        <v>12.8</v>
      </c>
      <c r="AG458" s="6"/>
      <c r="AH458" s="6"/>
      <c r="AI458" s="6"/>
      <c r="AJ458" s="6"/>
      <c r="AK458" s="6"/>
      <c r="AL458" s="6"/>
      <c r="AM458" s="6">
        <v>12.8</v>
      </c>
      <c r="AN458" s="252">
        <f t="shared" si="145"/>
        <v>100</v>
      </c>
    </row>
    <row r="459" spans="1:42" ht="57" customHeight="1">
      <c r="A459" s="229" t="s">
        <v>329</v>
      </c>
      <c r="B459" s="78">
        <v>913</v>
      </c>
      <c r="C459" s="8" t="s">
        <v>208</v>
      </c>
      <c r="D459" s="8" t="s">
        <v>161</v>
      </c>
      <c r="E459" s="8"/>
      <c r="F459" s="138"/>
      <c r="G459" s="138"/>
      <c r="H459" s="6"/>
      <c r="I459" s="6">
        <f>I461</f>
        <v>68</v>
      </c>
      <c r="J459" s="6">
        <f>J460</f>
        <v>179.1</v>
      </c>
      <c r="K459" s="252">
        <f t="shared" si="144"/>
        <v>247.1</v>
      </c>
      <c r="L459" s="6"/>
      <c r="M459" s="6">
        <f>M460</f>
        <v>495.2</v>
      </c>
      <c r="N459" s="6">
        <f t="shared" si="143"/>
        <v>742.3</v>
      </c>
      <c r="O459" s="6"/>
      <c r="P459" s="6"/>
      <c r="Q459" s="6">
        <f t="shared" si="150"/>
        <v>742.3</v>
      </c>
      <c r="R459" s="6"/>
      <c r="S459" s="6"/>
      <c r="T459" s="252">
        <f t="shared" si="149"/>
        <v>742.3</v>
      </c>
      <c r="U459" s="6"/>
      <c r="V459" s="6"/>
      <c r="W459" s="6">
        <f t="shared" si="141"/>
        <v>742.3</v>
      </c>
      <c r="X459" s="6"/>
      <c r="Y459" s="6"/>
      <c r="Z459" s="6">
        <f t="shared" si="138"/>
        <v>742.3</v>
      </c>
      <c r="AA459" s="6"/>
      <c r="AB459" s="6"/>
      <c r="AC459" s="6">
        <f t="shared" si="136"/>
        <v>742.3</v>
      </c>
      <c r="AD459" s="6"/>
      <c r="AE459" s="6">
        <f>AE460</f>
        <v>-12.7</v>
      </c>
      <c r="AF459" s="6">
        <f t="shared" si="154"/>
        <v>729.59999999999991</v>
      </c>
      <c r="AG459" s="6"/>
      <c r="AH459" s="6"/>
      <c r="AI459" s="6"/>
      <c r="AJ459" s="6"/>
      <c r="AK459" s="6"/>
      <c r="AL459" s="6"/>
      <c r="AM459" s="6">
        <f>AM460+AM461</f>
        <v>729.6</v>
      </c>
      <c r="AN459" s="252">
        <f t="shared" ref="AN459:AN522" si="164">AM459/AF459*100</f>
        <v>100.00000000000003</v>
      </c>
    </row>
    <row r="460" spans="1:42" ht="57" customHeight="1">
      <c r="A460" s="36" t="s">
        <v>476</v>
      </c>
      <c r="B460" s="78">
        <v>913</v>
      </c>
      <c r="C460" s="8" t="s">
        <v>208</v>
      </c>
      <c r="D460" s="8" t="s">
        <v>161</v>
      </c>
      <c r="E460" s="8" t="s">
        <v>9</v>
      </c>
      <c r="F460" s="138"/>
      <c r="G460" s="138"/>
      <c r="H460" s="6"/>
      <c r="I460" s="6"/>
      <c r="J460" s="6">
        <v>179.1</v>
      </c>
      <c r="K460" s="252">
        <f t="shared" si="144"/>
        <v>179.1</v>
      </c>
      <c r="L460" s="6"/>
      <c r="M460" s="6">
        <f>381.4+113.8</f>
        <v>495.2</v>
      </c>
      <c r="N460" s="6">
        <f t="shared" si="143"/>
        <v>674.3</v>
      </c>
      <c r="O460" s="6"/>
      <c r="P460" s="6"/>
      <c r="Q460" s="6">
        <f t="shared" si="150"/>
        <v>674.3</v>
      </c>
      <c r="R460" s="6"/>
      <c r="S460" s="6"/>
      <c r="T460" s="252">
        <f t="shared" si="149"/>
        <v>674.3</v>
      </c>
      <c r="U460" s="6"/>
      <c r="V460" s="6"/>
      <c r="W460" s="6">
        <f t="shared" si="141"/>
        <v>674.3</v>
      </c>
      <c r="X460" s="6"/>
      <c r="Y460" s="6"/>
      <c r="Z460" s="6">
        <f t="shared" si="138"/>
        <v>674.3</v>
      </c>
      <c r="AA460" s="6"/>
      <c r="AB460" s="6"/>
      <c r="AC460" s="6">
        <f t="shared" si="136"/>
        <v>674.3</v>
      </c>
      <c r="AD460" s="6"/>
      <c r="AE460" s="6">
        <v>-12.7</v>
      </c>
      <c r="AF460" s="6">
        <f t="shared" si="154"/>
        <v>661.59999999999991</v>
      </c>
      <c r="AG460" s="6"/>
      <c r="AH460" s="6"/>
      <c r="AI460" s="6"/>
      <c r="AJ460" s="6"/>
      <c r="AK460" s="6"/>
      <c r="AL460" s="6"/>
      <c r="AM460" s="6">
        <v>661.6</v>
      </c>
      <c r="AN460" s="252">
        <f t="shared" si="164"/>
        <v>100.00000000000003</v>
      </c>
    </row>
    <row r="461" spans="1:42" ht="57" customHeight="1">
      <c r="A461" s="36" t="s">
        <v>461</v>
      </c>
      <c r="B461" s="78">
        <v>913</v>
      </c>
      <c r="C461" s="8" t="s">
        <v>208</v>
      </c>
      <c r="D461" s="8" t="s">
        <v>214</v>
      </c>
      <c r="E461" s="8" t="s">
        <v>9</v>
      </c>
      <c r="F461" s="138"/>
      <c r="G461" s="138"/>
      <c r="H461" s="6"/>
      <c r="I461" s="6">
        <v>68</v>
      </c>
      <c r="J461" s="6"/>
      <c r="K461" s="252">
        <f t="shared" si="144"/>
        <v>68</v>
      </c>
      <c r="L461" s="6"/>
      <c r="M461" s="6"/>
      <c r="N461" s="6">
        <f t="shared" si="143"/>
        <v>68</v>
      </c>
      <c r="O461" s="6"/>
      <c r="P461" s="6"/>
      <c r="Q461" s="6">
        <f t="shared" si="150"/>
        <v>68</v>
      </c>
      <c r="R461" s="6"/>
      <c r="S461" s="6"/>
      <c r="T461" s="252">
        <f t="shared" si="149"/>
        <v>68</v>
      </c>
      <c r="U461" s="6"/>
      <c r="V461" s="6"/>
      <c r="W461" s="6">
        <f t="shared" si="141"/>
        <v>68</v>
      </c>
      <c r="X461" s="6"/>
      <c r="Y461" s="6"/>
      <c r="Z461" s="6">
        <f t="shared" si="138"/>
        <v>68</v>
      </c>
      <c r="AA461" s="6"/>
      <c r="AB461" s="6"/>
      <c r="AC461" s="6">
        <f t="shared" si="136"/>
        <v>68</v>
      </c>
      <c r="AD461" s="6"/>
      <c r="AE461" s="6"/>
      <c r="AF461" s="6">
        <f t="shared" si="154"/>
        <v>68</v>
      </c>
      <c r="AG461" s="6"/>
      <c r="AH461" s="6"/>
      <c r="AI461" s="6"/>
      <c r="AJ461" s="6"/>
      <c r="AK461" s="6"/>
      <c r="AL461" s="6"/>
      <c r="AM461" s="6">
        <v>68</v>
      </c>
      <c r="AN461" s="252">
        <f t="shared" si="164"/>
        <v>100</v>
      </c>
    </row>
    <row r="462" spans="1:42" s="55" customFormat="1" ht="33.75" customHeight="1">
      <c r="A462" s="69" t="s">
        <v>55</v>
      </c>
      <c r="B462" s="87">
        <v>913</v>
      </c>
      <c r="C462" s="58" t="s">
        <v>56</v>
      </c>
      <c r="D462" s="58"/>
      <c r="E462" s="58"/>
      <c r="F462" s="163">
        <f>F463</f>
        <v>1112.5</v>
      </c>
      <c r="G462" s="163">
        <f>G463</f>
        <v>2316.3000000000002</v>
      </c>
      <c r="H462" s="144">
        <f t="shared" si="156"/>
        <v>3428.8</v>
      </c>
      <c r="I462" s="28">
        <f>I463+I477+I486</f>
        <v>0</v>
      </c>
      <c r="J462" s="28">
        <f>J463+J477</f>
        <v>262.2</v>
      </c>
      <c r="K462" s="252">
        <f t="shared" si="144"/>
        <v>3691</v>
      </c>
      <c r="L462" s="28">
        <f t="shared" ref="L462:AM462" si="165">L463+L477+L486</f>
        <v>0</v>
      </c>
      <c r="M462" s="28">
        <f t="shared" si="165"/>
        <v>0</v>
      </c>
      <c r="N462" s="28">
        <f t="shared" si="143"/>
        <v>3691</v>
      </c>
      <c r="O462" s="28">
        <f t="shared" si="165"/>
        <v>0</v>
      </c>
      <c r="P462" s="28">
        <f t="shared" si="165"/>
        <v>-324.5</v>
      </c>
      <c r="Q462" s="6">
        <f t="shared" si="150"/>
        <v>3366.5</v>
      </c>
      <c r="R462" s="28">
        <f t="shared" si="165"/>
        <v>0</v>
      </c>
      <c r="S462" s="28">
        <f t="shared" si="165"/>
        <v>0</v>
      </c>
      <c r="T462" s="252">
        <f t="shared" si="149"/>
        <v>3366.5</v>
      </c>
      <c r="U462" s="28">
        <f>U463+U477</f>
        <v>63.5</v>
      </c>
      <c r="V462" s="28">
        <f>V463+V477</f>
        <v>267.5</v>
      </c>
      <c r="W462" s="28">
        <f t="shared" si="141"/>
        <v>3697.5</v>
      </c>
      <c r="X462" s="28">
        <f t="shared" si="165"/>
        <v>0</v>
      </c>
      <c r="Y462" s="28">
        <f t="shared" si="165"/>
        <v>0</v>
      </c>
      <c r="Z462" s="28">
        <f t="shared" si="138"/>
        <v>3697.5</v>
      </c>
      <c r="AA462" s="28">
        <f t="shared" si="165"/>
        <v>0</v>
      </c>
      <c r="AB462" s="28">
        <f t="shared" si="165"/>
        <v>0</v>
      </c>
      <c r="AC462" s="144">
        <f t="shared" si="136"/>
        <v>3697.5</v>
      </c>
      <c r="AD462" s="28">
        <f t="shared" si="165"/>
        <v>-302.89999999999998</v>
      </c>
      <c r="AE462" s="28">
        <f t="shared" si="165"/>
        <v>-109.09999999999998</v>
      </c>
      <c r="AF462" s="155">
        <f t="shared" si="165"/>
        <v>3285.5</v>
      </c>
      <c r="AG462" s="28">
        <f t="shared" si="165"/>
        <v>0</v>
      </c>
      <c r="AH462" s="28">
        <f t="shared" si="165"/>
        <v>0</v>
      </c>
      <c r="AI462" s="28">
        <f t="shared" si="139"/>
        <v>3285.5</v>
      </c>
      <c r="AJ462" s="28">
        <f t="shared" si="165"/>
        <v>0</v>
      </c>
      <c r="AK462" s="28">
        <f t="shared" si="165"/>
        <v>0</v>
      </c>
      <c r="AL462" s="28">
        <f t="shared" si="140"/>
        <v>3285.5</v>
      </c>
      <c r="AM462" s="155">
        <f t="shared" si="165"/>
        <v>3277.2</v>
      </c>
      <c r="AN462" s="252">
        <f t="shared" si="164"/>
        <v>99.747374828793184</v>
      </c>
      <c r="AO462" s="55">
        <v>3423.7</v>
      </c>
      <c r="AP462" s="134">
        <f>AO462-AI462</f>
        <v>138.19999999999982</v>
      </c>
    </row>
    <row r="463" spans="1:42" ht="21" customHeight="1">
      <c r="A463" s="1" t="s">
        <v>86</v>
      </c>
      <c r="B463" s="25">
        <v>913</v>
      </c>
      <c r="C463" s="8" t="s">
        <v>56</v>
      </c>
      <c r="D463" s="8"/>
      <c r="E463" s="8"/>
      <c r="F463" s="161">
        <f>F464+F471+F474+F477+F486</f>
        <v>1112.5</v>
      </c>
      <c r="G463" s="161">
        <f>G464+G471+G474+G477+G486</f>
        <v>2316.3000000000002</v>
      </c>
      <c r="H463" s="6">
        <f t="shared" si="156"/>
        <v>3428.8</v>
      </c>
      <c r="I463" s="6">
        <f>I464+I471+I474</f>
        <v>0</v>
      </c>
      <c r="J463" s="6">
        <f>J471+J474</f>
        <v>34.4</v>
      </c>
      <c r="K463" s="252">
        <f t="shared" si="144"/>
        <v>3463.2000000000003</v>
      </c>
      <c r="L463" s="6">
        <f t="shared" ref="L463:AK463" si="166">L464+L471+L474</f>
        <v>0</v>
      </c>
      <c r="M463" s="6">
        <f t="shared" si="166"/>
        <v>0</v>
      </c>
      <c r="N463" s="6">
        <f t="shared" si="143"/>
        <v>3463.2000000000003</v>
      </c>
      <c r="O463" s="6">
        <f t="shared" si="166"/>
        <v>0</v>
      </c>
      <c r="P463" s="6">
        <f t="shared" si="166"/>
        <v>0</v>
      </c>
      <c r="Q463" s="6">
        <f t="shared" si="150"/>
        <v>3463.2000000000003</v>
      </c>
      <c r="R463" s="6">
        <f t="shared" si="166"/>
        <v>0</v>
      </c>
      <c r="S463" s="6">
        <f t="shared" si="166"/>
        <v>0</v>
      </c>
      <c r="T463" s="252">
        <f t="shared" si="149"/>
        <v>3463.2000000000003</v>
      </c>
      <c r="U463" s="6">
        <f>U464+U471+U474</f>
        <v>0</v>
      </c>
      <c r="V463" s="6">
        <f>V464+V471+V474</f>
        <v>0</v>
      </c>
      <c r="W463" s="6">
        <f t="shared" si="141"/>
        <v>3463.2000000000003</v>
      </c>
      <c r="X463" s="6">
        <f t="shared" si="166"/>
        <v>0</v>
      </c>
      <c r="Y463" s="6">
        <f t="shared" si="166"/>
        <v>0</v>
      </c>
      <c r="Z463" s="6">
        <f t="shared" si="138"/>
        <v>3463.2000000000003</v>
      </c>
      <c r="AA463" s="6">
        <f t="shared" si="166"/>
        <v>0</v>
      </c>
      <c r="AB463" s="6">
        <f t="shared" si="166"/>
        <v>0</v>
      </c>
      <c r="AC463" s="6">
        <f t="shared" ref="AC463:AC528" si="167">Z463+AA463+AB463</f>
        <v>3463.2000000000003</v>
      </c>
      <c r="AD463" s="6">
        <f t="shared" si="166"/>
        <v>0</v>
      </c>
      <c r="AE463" s="6">
        <f t="shared" si="166"/>
        <v>-11.3</v>
      </c>
      <c r="AF463" s="156">
        <f>AF464+AF471+AF474</f>
        <v>424.1</v>
      </c>
      <c r="AG463" s="6">
        <f t="shared" si="166"/>
        <v>0</v>
      </c>
      <c r="AH463" s="6">
        <f t="shared" si="166"/>
        <v>0</v>
      </c>
      <c r="AI463" s="6">
        <f t="shared" si="139"/>
        <v>424.1</v>
      </c>
      <c r="AJ463" s="6">
        <f t="shared" si="166"/>
        <v>0</v>
      </c>
      <c r="AK463" s="6">
        <f t="shared" si="166"/>
        <v>0</v>
      </c>
      <c r="AL463" s="6">
        <f t="shared" si="140"/>
        <v>424.1</v>
      </c>
      <c r="AM463" s="156">
        <f>AM464+AM471+AM474</f>
        <v>424.1</v>
      </c>
      <c r="AN463" s="252">
        <f t="shared" si="164"/>
        <v>100</v>
      </c>
    </row>
    <row r="464" spans="1:42" ht="33.75" hidden="1" customHeight="1">
      <c r="A464" s="14" t="s">
        <v>207</v>
      </c>
      <c r="B464" s="25">
        <v>913</v>
      </c>
      <c r="C464" s="8" t="s">
        <v>56</v>
      </c>
      <c r="D464" s="8" t="s">
        <v>168</v>
      </c>
      <c r="E464" s="8"/>
      <c r="F464" s="161">
        <f>F465+F466+F467</f>
        <v>0</v>
      </c>
      <c r="G464" s="161">
        <f>G465+G466+G467</f>
        <v>0</v>
      </c>
      <c r="H464" s="6">
        <f t="shared" si="156"/>
        <v>0</v>
      </c>
      <c r="I464" s="6">
        <f>I465+I467+I469</f>
        <v>0</v>
      </c>
      <c r="J464" s="6"/>
      <c r="K464" s="252">
        <f t="shared" si="144"/>
        <v>0</v>
      </c>
      <c r="L464" s="6">
        <f>L465+L467+L469</f>
        <v>0</v>
      </c>
      <c r="M464" s="6">
        <f>M465+M467+M469</f>
        <v>0</v>
      </c>
      <c r="N464" s="6">
        <f t="shared" si="143"/>
        <v>0</v>
      </c>
      <c r="O464" s="6">
        <f>O465+O467+O469</f>
        <v>0</v>
      </c>
      <c r="P464" s="6">
        <f>P465+P467+P469</f>
        <v>0</v>
      </c>
      <c r="Q464" s="6">
        <f t="shared" si="150"/>
        <v>0</v>
      </c>
      <c r="R464" s="6">
        <f>R465+R467+R469</f>
        <v>0</v>
      </c>
      <c r="S464" s="6">
        <f>S465+S467+S469</f>
        <v>0</v>
      </c>
      <c r="T464" s="252">
        <f t="shared" si="149"/>
        <v>0</v>
      </c>
      <c r="U464" s="6">
        <f>U465+U467+U469</f>
        <v>0</v>
      </c>
      <c r="V464" s="6">
        <f>V465+V467+V469</f>
        <v>0</v>
      </c>
      <c r="W464" s="6">
        <f t="shared" si="141"/>
        <v>0</v>
      </c>
      <c r="X464" s="6">
        <f>X465+X467+X469</f>
        <v>0</v>
      </c>
      <c r="Y464" s="6">
        <f>Y465+Y467+Y469</f>
        <v>0</v>
      </c>
      <c r="Z464" s="6">
        <f t="shared" si="138"/>
        <v>0</v>
      </c>
      <c r="AA464" s="6">
        <f>AA465+AA467+AA469</f>
        <v>0</v>
      </c>
      <c r="AB464" s="6">
        <f>AB465+AB467+AB469</f>
        <v>0</v>
      </c>
      <c r="AC464" s="6">
        <f t="shared" si="167"/>
        <v>0</v>
      </c>
      <c r="AD464" s="6">
        <f>AD465+AD467+AD469</f>
        <v>0</v>
      </c>
      <c r="AE464" s="6">
        <f>AE465+AE467+AE469</f>
        <v>0</v>
      </c>
      <c r="AF464" s="6">
        <f t="shared" si="154"/>
        <v>0</v>
      </c>
      <c r="AG464" s="6">
        <f>AG465+AG467+AG469</f>
        <v>0</v>
      </c>
      <c r="AH464" s="6">
        <f>AH465+AH467+AH469</f>
        <v>0</v>
      </c>
      <c r="AI464" s="6">
        <f t="shared" si="139"/>
        <v>0</v>
      </c>
      <c r="AJ464" s="6">
        <f>AJ465+AJ467+AJ469</f>
        <v>0</v>
      </c>
      <c r="AK464" s="6">
        <f>AK465+AK467+AK469</f>
        <v>0</v>
      </c>
      <c r="AL464" s="6">
        <f t="shared" si="140"/>
        <v>0</v>
      </c>
      <c r="AM464" s="156">
        <f>AM465+AM467+AM469</f>
        <v>0</v>
      </c>
      <c r="AN464" s="252" t="e">
        <f t="shared" si="164"/>
        <v>#DIV/0!</v>
      </c>
    </row>
    <row r="465" spans="1:44" ht="21" hidden="1" customHeight="1">
      <c r="A465" s="136" t="s">
        <v>8</v>
      </c>
      <c r="B465" s="25">
        <v>913</v>
      </c>
      <c r="C465" s="8" t="s">
        <v>56</v>
      </c>
      <c r="D465" s="8" t="s">
        <v>168</v>
      </c>
      <c r="E465" s="8" t="s">
        <v>9</v>
      </c>
      <c r="F465" s="161"/>
      <c r="G465" s="161"/>
      <c r="H465" s="6">
        <f t="shared" si="156"/>
        <v>0</v>
      </c>
      <c r="I465" s="6"/>
      <c r="J465" s="6"/>
      <c r="K465" s="252">
        <f t="shared" si="144"/>
        <v>0</v>
      </c>
      <c r="L465" s="6"/>
      <c r="M465" s="6"/>
      <c r="N465" s="6">
        <f t="shared" si="143"/>
        <v>0</v>
      </c>
      <c r="O465" s="6"/>
      <c r="P465" s="6"/>
      <c r="Q465" s="6">
        <f t="shared" si="150"/>
        <v>0</v>
      </c>
      <c r="R465" s="6"/>
      <c r="S465" s="6"/>
      <c r="T465" s="252">
        <f t="shared" ref="T465:T529" si="168">Q465+R465+S465</f>
        <v>0</v>
      </c>
      <c r="U465" s="6"/>
      <c r="V465" s="6"/>
      <c r="W465" s="6">
        <f t="shared" si="141"/>
        <v>0</v>
      </c>
      <c r="X465" s="6"/>
      <c r="Y465" s="6"/>
      <c r="Z465" s="6">
        <f t="shared" si="138"/>
        <v>0</v>
      </c>
      <c r="AA465" s="6"/>
      <c r="AB465" s="6"/>
      <c r="AC465" s="6">
        <f t="shared" si="167"/>
        <v>0</v>
      </c>
      <c r="AD465" s="6"/>
      <c r="AE465" s="6"/>
      <c r="AF465" s="6">
        <f t="shared" si="154"/>
        <v>0</v>
      </c>
      <c r="AG465" s="6"/>
      <c r="AH465" s="6"/>
      <c r="AI465" s="6">
        <f t="shared" si="139"/>
        <v>0</v>
      </c>
      <c r="AJ465" s="6"/>
      <c r="AK465" s="6"/>
      <c r="AL465" s="6">
        <f t="shared" si="140"/>
        <v>0</v>
      </c>
      <c r="AM465" s="156"/>
      <c r="AN465" s="252" t="e">
        <f t="shared" si="164"/>
        <v>#DIV/0!</v>
      </c>
    </row>
    <row r="466" spans="1:44" ht="21" hidden="1" customHeight="1">
      <c r="A466" s="136" t="s">
        <v>8</v>
      </c>
      <c r="B466" s="25">
        <v>913</v>
      </c>
      <c r="C466" s="8" t="s">
        <v>56</v>
      </c>
      <c r="D466" s="8" t="s">
        <v>169</v>
      </c>
      <c r="E466" s="8" t="s">
        <v>9</v>
      </c>
      <c r="F466" s="161"/>
      <c r="G466" s="161"/>
      <c r="H466" s="6">
        <f t="shared" si="156"/>
        <v>0</v>
      </c>
      <c r="I466" s="6"/>
      <c r="J466" s="6"/>
      <c r="K466" s="252">
        <f t="shared" si="144"/>
        <v>0</v>
      </c>
      <c r="L466" s="6"/>
      <c r="M466" s="6"/>
      <c r="N466" s="6">
        <f t="shared" si="143"/>
        <v>0</v>
      </c>
      <c r="O466" s="6"/>
      <c r="P466" s="6"/>
      <c r="Q466" s="6">
        <f t="shared" si="150"/>
        <v>0</v>
      </c>
      <c r="R466" s="6"/>
      <c r="S466" s="6"/>
      <c r="T466" s="252">
        <f t="shared" si="168"/>
        <v>0</v>
      </c>
      <c r="U466" s="6"/>
      <c r="V466" s="6"/>
      <c r="W466" s="6">
        <f t="shared" si="141"/>
        <v>0</v>
      </c>
      <c r="X466" s="6"/>
      <c r="Y466" s="6"/>
      <c r="Z466" s="6">
        <f t="shared" si="138"/>
        <v>0</v>
      </c>
      <c r="AA466" s="6"/>
      <c r="AB466" s="6"/>
      <c r="AC466" s="6">
        <f t="shared" si="167"/>
        <v>0</v>
      </c>
      <c r="AD466" s="6"/>
      <c r="AE466" s="6"/>
      <c r="AF466" s="6">
        <f t="shared" si="154"/>
        <v>0</v>
      </c>
      <c r="AG466" s="6"/>
      <c r="AH466" s="6"/>
      <c r="AI466" s="6">
        <f t="shared" si="139"/>
        <v>0</v>
      </c>
      <c r="AJ466" s="6"/>
      <c r="AK466" s="6"/>
      <c r="AL466" s="6">
        <f t="shared" si="140"/>
        <v>0</v>
      </c>
      <c r="AM466" s="156"/>
      <c r="AN466" s="252" t="e">
        <f t="shared" si="164"/>
        <v>#DIV/0!</v>
      </c>
    </row>
    <row r="467" spans="1:44" ht="21" hidden="1" customHeight="1">
      <c r="A467" s="1" t="s">
        <v>136</v>
      </c>
      <c r="B467" s="25">
        <v>913</v>
      </c>
      <c r="C467" s="8" t="s">
        <v>56</v>
      </c>
      <c r="D467" s="8" t="s">
        <v>169</v>
      </c>
      <c r="E467" s="8" t="s">
        <v>25</v>
      </c>
      <c r="F467" s="161"/>
      <c r="G467" s="161"/>
      <c r="H467" s="6">
        <f t="shared" si="156"/>
        <v>0</v>
      </c>
      <c r="I467" s="6"/>
      <c r="J467" s="6"/>
      <c r="K467" s="252">
        <f t="shared" si="144"/>
        <v>0</v>
      </c>
      <c r="L467" s="6"/>
      <c r="M467" s="6"/>
      <c r="N467" s="6">
        <f t="shared" si="143"/>
        <v>0</v>
      </c>
      <c r="O467" s="6"/>
      <c r="P467" s="6"/>
      <c r="Q467" s="6">
        <f t="shared" si="150"/>
        <v>0</v>
      </c>
      <c r="R467" s="6"/>
      <c r="S467" s="6"/>
      <c r="T467" s="252">
        <f t="shared" si="168"/>
        <v>0</v>
      </c>
      <c r="U467" s="6"/>
      <c r="V467" s="6"/>
      <c r="W467" s="6">
        <f t="shared" si="141"/>
        <v>0</v>
      </c>
      <c r="X467" s="6"/>
      <c r="Y467" s="6"/>
      <c r="Z467" s="6">
        <f t="shared" si="138"/>
        <v>0</v>
      </c>
      <c r="AA467" s="6"/>
      <c r="AB467" s="6"/>
      <c r="AC467" s="6">
        <f t="shared" si="167"/>
        <v>0</v>
      </c>
      <c r="AD467" s="6"/>
      <c r="AE467" s="6"/>
      <c r="AF467" s="6">
        <f t="shared" si="154"/>
        <v>0</v>
      </c>
      <c r="AG467" s="6"/>
      <c r="AH467" s="6"/>
      <c r="AI467" s="6">
        <f t="shared" ref="AI467:AI530" si="169">AF467+AG467+AH467</f>
        <v>0</v>
      </c>
      <c r="AJ467" s="6"/>
      <c r="AK467" s="6"/>
      <c r="AL467" s="6">
        <f t="shared" ref="AL467:AL530" si="170">AI467+AJ467+AK467</f>
        <v>0</v>
      </c>
      <c r="AM467" s="156"/>
      <c r="AN467" s="252" t="e">
        <f t="shared" si="164"/>
        <v>#DIV/0!</v>
      </c>
      <c r="AR467" s="8" t="s">
        <v>170</v>
      </c>
    </row>
    <row r="468" spans="1:44" ht="21" hidden="1" customHeight="1">
      <c r="A468" s="1" t="s">
        <v>88</v>
      </c>
      <c r="B468" s="25">
        <v>913</v>
      </c>
      <c r="C468" s="8" t="s">
        <v>56</v>
      </c>
      <c r="D468" s="8" t="s">
        <v>170</v>
      </c>
      <c r="E468" s="8" t="s">
        <v>25</v>
      </c>
      <c r="F468" s="161"/>
      <c r="G468" s="161"/>
      <c r="H468" s="6">
        <f t="shared" si="156"/>
        <v>0</v>
      </c>
      <c r="I468" s="6"/>
      <c r="J468" s="6"/>
      <c r="K468" s="252">
        <f t="shared" ref="K468:K534" si="171">H468+I468+J468</f>
        <v>0</v>
      </c>
      <c r="L468" s="6"/>
      <c r="M468" s="6"/>
      <c r="N468" s="6">
        <f t="shared" si="143"/>
        <v>0</v>
      </c>
      <c r="O468" s="6"/>
      <c r="P468" s="6"/>
      <c r="Q468" s="6">
        <f t="shared" si="150"/>
        <v>0</v>
      </c>
      <c r="R468" s="6"/>
      <c r="S468" s="6"/>
      <c r="T468" s="252">
        <f t="shared" si="168"/>
        <v>0</v>
      </c>
      <c r="U468" s="6"/>
      <c r="V468" s="6"/>
      <c r="W468" s="6">
        <f t="shared" si="141"/>
        <v>0</v>
      </c>
      <c r="X468" s="6"/>
      <c r="Y468" s="6"/>
      <c r="Z468" s="6">
        <f t="shared" si="138"/>
        <v>0</v>
      </c>
      <c r="AA468" s="6"/>
      <c r="AB468" s="6"/>
      <c r="AC468" s="6">
        <f t="shared" si="167"/>
        <v>0</v>
      </c>
      <c r="AD468" s="6"/>
      <c r="AE468" s="6"/>
      <c r="AF468" s="6">
        <f t="shared" si="154"/>
        <v>0</v>
      </c>
      <c r="AG468" s="6"/>
      <c r="AH468" s="6"/>
      <c r="AI468" s="6">
        <f t="shared" si="169"/>
        <v>0</v>
      </c>
      <c r="AJ468" s="6"/>
      <c r="AK468" s="6"/>
      <c r="AL468" s="6">
        <f t="shared" si="170"/>
        <v>0</v>
      </c>
      <c r="AM468" s="156"/>
      <c r="AN468" s="252" t="e">
        <f t="shared" si="164"/>
        <v>#DIV/0!</v>
      </c>
    </row>
    <row r="469" spans="1:44" ht="21" hidden="1" customHeight="1">
      <c r="A469" s="1" t="s">
        <v>136</v>
      </c>
      <c r="B469" s="25">
        <v>913</v>
      </c>
      <c r="C469" s="8" t="s">
        <v>56</v>
      </c>
      <c r="D469" s="8" t="s">
        <v>168</v>
      </c>
      <c r="E469" s="8" t="s">
        <v>25</v>
      </c>
      <c r="F469" s="161"/>
      <c r="G469" s="161"/>
      <c r="H469" s="6">
        <f t="shared" si="156"/>
        <v>0</v>
      </c>
      <c r="I469" s="6"/>
      <c r="J469" s="6"/>
      <c r="K469" s="252">
        <f t="shared" si="171"/>
        <v>0</v>
      </c>
      <c r="L469" s="6"/>
      <c r="M469" s="6"/>
      <c r="N469" s="6">
        <f t="shared" si="143"/>
        <v>0</v>
      </c>
      <c r="O469" s="6"/>
      <c r="P469" s="6"/>
      <c r="Q469" s="6">
        <f t="shared" si="150"/>
        <v>0</v>
      </c>
      <c r="R469" s="6"/>
      <c r="S469" s="6"/>
      <c r="T469" s="252">
        <f t="shared" si="168"/>
        <v>0</v>
      </c>
      <c r="U469" s="6"/>
      <c r="V469" s="6"/>
      <c r="W469" s="6">
        <f t="shared" si="141"/>
        <v>0</v>
      </c>
      <c r="X469" s="6"/>
      <c r="Y469" s="6"/>
      <c r="Z469" s="6">
        <f t="shared" ref="Z469:Z533" si="172">W469+X469+Y469</f>
        <v>0</v>
      </c>
      <c r="AA469" s="6"/>
      <c r="AB469" s="6"/>
      <c r="AC469" s="6">
        <f t="shared" si="167"/>
        <v>0</v>
      </c>
      <c r="AD469" s="6"/>
      <c r="AE469" s="6"/>
      <c r="AF469" s="6">
        <f t="shared" si="154"/>
        <v>0</v>
      </c>
      <c r="AG469" s="6"/>
      <c r="AH469" s="6"/>
      <c r="AI469" s="6">
        <f t="shared" si="169"/>
        <v>0</v>
      </c>
      <c r="AJ469" s="6"/>
      <c r="AK469" s="6"/>
      <c r="AL469" s="6">
        <f t="shared" si="170"/>
        <v>0</v>
      </c>
      <c r="AM469" s="156"/>
      <c r="AN469" s="252" t="e">
        <f t="shared" si="164"/>
        <v>#DIV/0!</v>
      </c>
    </row>
    <row r="470" spans="1:44" ht="21" hidden="1" customHeight="1">
      <c r="A470" s="1" t="s">
        <v>89</v>
      </c>
      <c r="B470" s="25">
        <v>913</v>
      </c>
      <c r="C470" s="8" t="s">
        <v>56</v>
      </c>
      <c r="D470" s="8" t="s">
        <v>168</v>
      </c>
      <c r="E470" s="8" t="s">
        <v>25</v>
      </c>
      <c r="F470" s="161"/>
      <c r="G470" s="161"/>
      <c r="H470" s="6">
        <f t="shared" si="156"/>
        <v>0</v>
      </c>
      <c r="I470" s="6"/>
      <c r="J470" s="6"/>
      <c r="K470" s="252">
        <f t="shared" si="171"/>
        <v>0</v>
      </c>
      <c r="L470" s="6"/>
      <c r="M470" s="6"/>
      <c r="N470" s="6">
        <f t="shared" si="143"/>
        <v>0</v>
      </c>
      <c r="O470" s="6"/>
      <c r="P470" s="6"/>
      <c r="Q470" s="6">
        <f t="shared" si="150"/>
        <v>0</v>
      </c>
      <c r="R470" s="6"/>
      <c r="S470" s="6"/>
      <c r="T470" s="252">
        <f t="shared" si="168"/>
        <v>0</v>
      </c>
      <c r="U470" s="6"/>
      <c r="V470" s="6"/>
      <c r="W470" s="6">
        <f t="shared" ref="W470:W534" si="173">T470+U470+V470</f>
        <v>0</v>
      </c>
      <c r="X470" s="6"/>
      <c r="Y470" s="6"/>
      <c r="Z470" s="6">
        <f t="shared" si="172"/>
        <v>0</v>
      </c>
      <c r="AA470" s="6"/>
      <c r="AB470" s="6"/>
      <c r="AC470" s="6">
        <f t="shared" si="167"/>
        <v>0</v>
      </c>
      <c r="AD470" s="6"/>
      <c r="AE470" s="6"/>
      <c r="AF470" s="6">
        <f t="shared" si="154"/>
        <v>0</v>
      </c>
      <c r="AG470" s="6"/>
      <c r="AH470" s="6"/>
      <c r="AI470" s="6">
        <f t="shared" si="169"/>
        <v>0</v>
      </c>
      <c r="AJ470" s="6"/>
      <c r="AK470" s="6"/>
      <c r="AL470" s="6">
        <f t="shared" si="170"/>
        <v>0</v>
      </c>
      <c r="AM470" s="156"/>
      <c r="AN470" s="252" t="e">
        <f t="shared" si="164"/>
        <v>#DIV/0!</v>
      </c>
    </row>
    <row r="471" spans="1:44" ht="65.25" customHeight="1">
      <c r="A471" s="216" t="s">
        <v>309</v>
      </c>
      <c r="B471" s="261">
        <v>913</v>
      </c>
      <c r="C471" s="235" t="s">
        <v>56</v>
      </c>
      <c r="D471" s="235" t="s">
        <v>171</v>
      </c>
      <c r="E471" s="235"/>
      <c r="F471" s="237">
        <f>F472+F473</f>
        <v>371</v>
      </c>
      <c r="G471" s="237">
        <f>G472</f>
        <v>0</v>
      </c>
      <c r="H471" s="236">
        <f t="shared" si="156"/>
        <v>371</v>
      </c>
      <c r="I471" s="236">
        <f>I472+I473</f>
        <v>0</v>
      </c>
      <c r="J471" s="236">
        <f>J472</f>
        <v>34.4</v>
      </c>
      <c r="K471" s="252">
        <f t="shared" si="171"/>
        <v>405.4</v>
      </c>
      <c r="L471" s="236">
        <f>L472+L473</f>
        <v>0</v>
      </c>
      <c r="M471" s="236">
        <f>M472+M473</f>
        <v>0</v>
      </c>
      <c r="N471" s="236">
        <f t="shared" si="143"/>
        <v>405.4</v>
      </c>
      <c r="O471" s="236">
        <f>O472+O473</f>
        <v>0</v>
      </c>
      <c r="P471" s="236">
        <f>P472+P473</f>
        <v>0</v>
      </c>
      <c r="Q471" s="236">
        <f t="shared" si="150"/>
        <v>405.4</v>
      </c>
      <c r="R471" s="236">
        <f>R472+R473</f>
        <v>0</v>
      </c>
      <c r="S471" s="236">
        <f>S472+S473</f>
        <v>0</v>
      </c>
      <c r="T471" s="252">
        <f t="shared" si="168"/>
        <v>405.4</v>
      </c>
      <c r="U471" s="236">
        <f>U472+U473</f>
        <v>0</v>
      </c>
      <c r="V471" s="236">
        <f>V472+V473</f>
        <v>0</v>
      </c>
      <c r="W471" s="236">
        <f t="shared" si="173"/>
        <v>405.4</v>
      </c>
      <c r="X471" s="236">
        <f>X472+X473</f>
        <v>0</v>
      </c>
      <c r="Y471" s="236">
        <f>Y472+Y473</f>
        <v>0</v>
      </c>
      <c r="Z471" s="236">
        <f t="shared" si="172"/>
        <v>405.4</v>
      </c>
      <c r="AA471" s="236">
        <f>AA472+AA473</f>
        <v>0</v>
      </c>
      <c r="AB471" s="236">
        <f>AB472+AB473</f>
        <v>0</v>
      </c>
      <c r="AC471" s="236">
        <f t="shared" si="167"/>
        <v>405.4</v>
      </c>
      <c r="AD471" s="236">
        <f>AD472+AD473</f>
        <v>0</v>
      </c>
      <c r="AE471" s="236">
        <f>AE472+AE473</f>
        <v>-11.3</v>
      </c>
      <c r="AF471" s="236">
        <f>AF472+AF473</f>
        <v>394.1</v>
      </c>
      <c r="AG471" s="236">
        <f>AG472+AG473</f>
        <v>0</v>
      </c>
      <c r="AH471" s="236">
        <f>AH472+AH473</f>
        <v>0</v>
      </c>
      <c r="AI471" s="236">
        <f t="shared" si="169"/>
        <v>394.1</v>
      </c>
      <c r="AJ471" s="236">
        <f>AJ472+AJ473</f>
        <v>0</v>
      </c>
      <c r="AK471" s="236">
        <f>AK472+AK473</f>
        <v>0</v>
      </c>
      <c r="AL471" s="236">
        <f t="shared" si="170"/>
        <v>394.1</v>
      </c>
      <c r="AM471" s="236">
        <f>AM472+AM473</f>
        <v>394.1</v>
      </c>
      <c r="AN471" s="252">
        <f t="shared" si="164"/>
        <v>100</v>
      </c>
    </row>
    <row r="472" spans="1:44" ht="21" customHeight="1">
      <c r="A472" s="136" t="s">
        <v>8</v>
      </c>
      <c r="B472" s="25">
        <v>913</v>
      </c>
      <c r="C472" s="8" t="s">
        <v>56</v>
      </c>
      <c r="D472" s="8" t="s">
        <v>171</v>
      </c>
      <c r="E472" s="8" t="s">
        <v>9</v>
      </c>
      <c r="F472" s="138">
        <v>371</v>
      </c>
      <c r="G472" s="138"/>
      <c r="H472" s="6">
        <f t="shared" si="156"/>
        <v>371</v>
      </c>
      <c r="I472" s="6"/>
      <c r="J472" s="6">
        <v>34.4</v>
      </c>
      <c r="K472" s="252">
        <f t="shared" si="171"/>
        <v>405.4</v>
      </c>
      <c r="L472" s="6"/>
      <c r="M472" s="6"/>
      <c r="N472" s="6">
        <f t="shared" si="143"/>
        <v>405.4</v>
      </c>
      <c r="O472" s="6"/>
      <c r="P472" s="6"/>
      <c r="Q472" s="6">
        <f t="shared" si="150"/>
        <v>405.4</v>
      </c>
      <c r="R472" s="6"/>
      <c r="S472" s="6"/>
      <c r="T472" s="252">
        <f t="shared" si="168"/>
        <v>405.4</v>
      </c>
      <c r="U472" s="6"/>
      <c r="V472" s="6"/>
      <c r="W472" s="6">
        <f t="shared" si="173"/>
        <v>405.4</v>
      </c>
      <c r="X472" s="6"/>
      <c r="Y472" s="6">
        <v>-60</v>
      </c>
      <c r="Z472" s="6">
        <f t="shared" si="172"/>
        <v>345.4</v>
      </c>
      <c r="AA472" s="6"/>
      <c r="AB472" s="6">
        <v>-24</v>
      </c>
      <c r="AC472" s="6">
        <f t="shared" si="167"/>
        <v>321.39999999999998</v>
      </c>
      <c r="AD472" s="6"/>
      <c r="AE472" s="6">
        <f>-11.3+12.1</f>
        <v>0.79999999999999893</v>
      </c>
      <c r="AF472" s="6">
        <f t="shared" si="154"/>
        <v>322.2</v>
      </c>
      <c r="AG472" s="6"/>
      <c r="AH472" s="6"/>
      <c r="AI472" s="6">
        <f t="shared" si="169"/>
        <v>322.2</v>
      </c>
      <c r="AJ472" s="6"/>
      <c r="AK472" s="6"/>
      <c r="AL472" s="6">
        <f t="shared" si="170"/>
        <v>322.2</v>
      </c>
      <c r="AM472" s="6">
        <v>322.2</v>
      </c>
      <c r="AN472" s="252">
        <f t="shared" si="164"/>
        <v>100</v>
      </c>
    </row>
    <row r="473" spans="1:44" ht="21" customHeight="1">
      <c r="A473" s="150" t="s">
        <v>66</v>
      </c>
      <c r="B473" s="25">
        <v>913</v>
      </c>
      <c r="C473" s="8" t="s">
        <v>56</v>
      </c>
      <c r="D473" s="8" t="s">
        <v>171</v>
      </c>
      <c r="E473" s="8" t="s">
        <v>67</v>
      </c>
      <c r="F473" s="138"/>
      <c r="G473" s="138"/>
      <c r="H473" s="6">
        <f t="shared" si="156"/>
        <v>0</v>
      </c>
      <c r="I473" s="6"/>
      <c r="J473" s="6"/>
      <c r="K473" s="252">
        <f t="shared" si="171"/>
        <v>0</v>
      </c>
      <c r="L473" s="6"/>
      <c r="M473" s="6"/>
      <c r="N473" s="6">
        <f t="shared" si="143"/>
        <v>0</v>
      </c>
      <c r="O473" s="6"/>
      <c r="P473" s="6"/>
      <c r="Q473" s="6">
        <f t="shared" si="150"/>
        <v>0</v>
      </c>
      <c r="R473" s="6"/>
      <c r="S473" s="6"/>
      <c r="T473" s="252">
        <f t="shared" si="168"/>
        <v>0</v>
      </c>
      <c r="U473" s="6"/>
      <c r="V473" s="6"/>
      <c r="W473" s="6">
        <f t="shared" si="173"/>
        <v>0</v>
      </c>
      <c r="X473" s="6"/>
      <c r="Y473" s="6">
        <v>60</v>
      </c>
      <c r="Z473" s="6">
        <f t="shared" si="172"/>
        <v>60</v>
      </c>
      <c r="AA473" s="6"/>
      <c r="AB473" s="6">
        <v>24</v>
      </c>
      <c r="AC473" s="6">
        <f t="shared" si="167"/>
        <v>84</v>
      </c>
      <c r="AD473" s="6"/>
      <c r="AE473" s="6">
        <v>-12.1</v>
      </c>
      <c r="AF473" s="6">
        <f t="shared" si="154"/>
        <v>71.900000000000006</v>
      </c>
      <c r="AG473" s="6"/>
      <c r="AH473" s="6"/>
      <c r="AI473" s="6">
        <f t="shared" si="169"/>
        <v>71.900000000000006</v>
      </c>
      <c r="AJ473" s="6"/>
      <c r="AK473" s="6"/>
      <c r="AL473" s="6">
        <f t="shared" si="170"/>
        <v>71.900000000000006</v>
      </c>
      <c r="AM473" s="6">
        <v>71.900000000000006</v>
      </c>
      <c r="AN473" s="252">
        <f t="shared" si="164"/>
        <v>100</v>
      </c>
    </row>
    <row r="474" spans="1:44" ht="72" customHeight="1">
      <c r="A474" s="217" t="s">
        <v>313</v>
      </c>
      <c r="B474" s="261">
        <v>913</v>
      </c>
      <c r="C474" s="235" t="s">
        <v>56</v>
      </c>
      <c r="D474" s="235" t="s">
        <v>202</v>
      </c>
      <c r="E474" s="235"/>
      <c r="F474" s="237">
        <f>F475+F476</f>
        <v>30</v>
      </c>
      <c r="G474" s="237"/>
      <c r="H474" s="236">
        <f t="shared" si="156"/>
        <v>30</v>
      </c>
      <c r="I474" s="236">
        <f>I475</f>
        <v>0</v>
      </c>
      <c r="J474" s="236"/>
      <c r="K474" s="252">
        <f t="shared" si="171"/>
        <v>30</v>
      </c>
      <c r="L474" s="236">
        <f>L475</f>
        <v>0</v>
      </c>
      <c r="M474" s="236">
        <f>M475</f>
        <v>0</v>
      </c>
      <c r="N474" s="236">
        <f t="shared" si="143"/>
        <v>30</v>
      </c>
      <c r="O474" s="236">
        <f>O475</f>
        <v>0</v>
      </c>
      <c r="P474" s="236">
        <f>P475</f>
        <v>0</v>
      </c>
      <c r="Q474" s="236">
        <f t="shared" si="150"/>
        <v>30</v>
      </c>
      <c r="R474" s="236">
        <f>R475</f>
        <v>0</v>
      </c>
      <c r="S474" s="236">
        <f>S475</f>
        <v>0</v>
      </c>
      <c r="T474" s="252">
        <f t="shared" si="168"/>
        <v>30</v>
      </c>
      <c r="U474" s="236">
        <f>U475</f>
        <v>0</v>
      </c>
      <c r="V474" s="236">
        <f>V475</f>
        <v>0</v>
      </c>
      <c r="W474" s="236">
        <f t="shared" si="173"/>
        <v>30</v>
      </c>
      <c r="X474" s="236">
        <f>X475</f>
        <v>0</v>
      </c>
      <c r="Y474" s="236">
        <f>Y475</f>
        <v>0</v>
      </c>
      <c r="Z474" s="236">
        <f t="shared" si="172"/>
        <v>30</v>
      </c>
      <c r="AA474" s="236">
        <f>AA475</f>
        <v>0</v>
      </c>
      <c r="AB474" s="236">
        <f>AB475+AB476</f>
        <v>0</v>
      </c>
      <c r="AC474" s="236">
        <f t="shared" si="167"/>
        <v>30</v>
      </c>
      <c r="AD474" s="236">
        <f>AD475</f>
        <v>0</v>
      </c>
      <c r="AE474" s="236">
        <f>AE475+AE476</f>
        <v>0</v>
      </c>
      <c r="AF474" s="236">
        <f>AF475+AF476</f>
        <v>30</v>
      </c>
      <c r="AG474" s="236">
        <f>AG475</f>
        <v>0</v>
      </c>
      <c r="AH474" s="236">
        <f>AH475</f>
        <v>0</v>
      </c>
      <c r="AI474" s="236">
        <f t="shared" si="169"/>
        <v>30</v>
      </c>
      <c r="AJ474" s="236">
        <f>AJ475</f>
        <v>0</v>
      </c>
      <c r="AK474" s="236">
        <f>AK475</f>
        <v>0</v>
      </c>
      <c r="AL474" s="236">
        <f t="shared" si="170"/>
        <v>30</v>
      </c>
      <c r="AM474" s="236">
        <f>AM475+AM476</f>
        <v>30</v>
      </c>
      <c r="AN474" s="252">
        <f t="shared" si="164"/>
        <v>100</v>
      </c>
    </row>
    <row r="475" spans="1:44" ht="33.75" customHeight="1">
      <c r="A475" s="7" t="s">
        <v>8</v>
      </c>
      <c r="B475" s="25">
        <v>913</v>
      </c>
      <c r="C475" s="8" t="s">
        <v>56</v>
      </c>
      <c r="D475" s="8" t="s">
        <v>202</v>
      </c>
      <c r="E475" s="8" t="s">
        <v>9</v>
      </c>
      <c r="F475" s="138">
        <v>30</v>
      </c>
      <c r="G475" s="138"/>
      <c r="H475" s="6">
        <f t="shared" ref="H475:H505" si="174">F475+G475</f>
        <v>30</v>
      </c>
      <c r="I475" s="6"/>
      <c r="J475" s="6">
        <v>-3.8</v>
      </c>
      <c r="K475" s="252">
        <f t="shared" si="171"/>
        <v>26.2</v>
      </c>
      <c r="L475" s="6"/>
      <c r="M475" s="6"/>
      <c r="N475" s="6">
        <f t="shared" si="143"/>
        <v>26.2</v>
      </c>
      <c r="O475" s="6"/>
      <c r="P475" s="6"/>
      <c r="Q475" s="6">
        <f t="shared" si="150"/>
        <v>26.2</v>
      </c>
      <c r="R475" s="6"/>
      <c r="S475" s="6"/>
      <c r="T475" s="252">
        <f t="shared" si="168"/>
        <v>26.2</v>
      </c>
      <c r="U475" s="6"/>
      <c r="V475" s="6"/>
      <c r="W475" s="6">
        <f t="shared" si="173"/>
        <v>26.2</v>
      </c>
      <c r="X475" s="6"/>
      <c r="Y475" s="6"/>
      <c r="Z475" s="6">
        <f t="shared" si="172"/>
        <v>26.2</v>
      </c>
      <c r="AA475" s="6"/>
      <c r="AB475" s="6">
        <v>-2</v>
      </c>
      <c r="AC475" s="6">
        <f t="shared" si="167"/>
        <v>24.2</v>
      </c>
      <c r="AD475" s="6"/>
      <c r="AE475" s="6">
        <v>-22.4</v>
      </c>
      <c r="AF475" s="6">
        <f t="shared" si="154"/>
        <v>1.8000000000000007</v>
      </c>
      <c r="AG475" s="6"/>
      <c r="AH475" s="6"/>
      <c r="AI475" s="6">
        <f t="shared" si="169"/>
        <v>1.8000000000000007</v>
      </c>
      <c r="AJ475" s="6"/>
      <c r="AK475" s="6"/>
      <c r="AL475" s="6">
        <f t="shared" si="170"/>
        <v>1.8000000000000007</v>
      </c>
      <c r="AM475" s="6">
        <v>1.8</v>
      </c>
      <c r="AN475" s="252">
        <f t="shared" si="164"/>
        <v>99.999999999999972</v>
      </c>
    </row>
    <row r="476" spans="1:44" ht="33.75" customHeight="1">
      <c r="A476" s="7" t="s">
        <v>66</v>
      </c>
      <c r="B476" s="25">
        <v>913</v>
      </c>
      <c r="C476" s="8" t="s">
        <v>56</v>
      </c>
      <c r="D476" s="8" t="s">
        <v>202</v>
      </c>
      <c r="E476" s="8" t="s">
        <v>67</v>
      </c>
      <c r="F476" s="138"/>
      <c r="G476" s="138"/>
      <c r="H476" s="6">
        <f t="shared" si="174"/>
        <v>0</v>
      </c>
      <c r="I476" s="6"/>
      <c r="J476" s="6">
        <v>3.8</v>
      </c>
      <c r="K476" s="252">
        <f t="shared" si="171"/>
        <v>3.8</v>
      </c>
      <c r="L476" s="6"/>
      <c r="M476" s="6"/>
      <c r="N476" s="6">
        <f t="shared" si="143"/>
        <v>3.8</v>
      </c>
      <c r="O476" s="6"/>
      <c r="P476" s="6"/>
      <c r="Q476" s="6">
        <f t="shared" si="150"/>
        <v>3.8</v>
      </c>
      <c r="R476" s="6"/>
      <c r="S476" s="6"/>
      <c r="T476" s="252">
        <f t="shared" si="168"/>
        <v>3.8</v>
      </c>
      <c r="U476" s="6"/>
      <c r="V476" s="6"/>
      <c r="W476" s="6">
        <f t="shared" si="173"/>
        <v>3.8</v>
      </c>
      <c r="X476" s="6"/>
      <c r="Y476" s="6"/>
      <c r="Z476" s="6">
        <f t="shared" si="172"/>
        <v>3.8</v>
      </c>
      <c r="AA476" s="6"/>
      <c r="AB476" s="6">
        <v>2</v>
      </c>
      <c r="AC476" s="6">
        <f t="shared" si="167"/>
        <v>5.8</v>
      </c>
      <c r="AD476" s="6"/>
      <c r="AE476" s="6">
        <v>22.4</v>
      </c>
      <c r="AF476" s="6">
        <f t="shared" si="154"/>
        <v>28.2</v>
      </c>
      <c r="AG476" s="6"/>
      <c r="AH476" s="6"/>
      <c r="AI476" s="6">
        <f t="shared" si="169"/>
        <v>28.2</v>
      </c>
      <c r="AJ476" s="6"/>
      <c r="AK476" s="6"/>
      <c r="AL476" s="6">
        <f t="shared" si="170"/>
        <v>28.2</v>
      </c>
      <c r="AM476" s="6">
        <v>28.2</v>
      </c>
      <c r="AN476" s="252">
        <f t="shared" si="164"/>
        <v>100</v>
      </c>
    </row>
    <row r="477" spans="1:44" ht="48.75" customHeight="1">
      <c r="A477" s="218" t="s">
        <v>417</v>
      </c>
      <c r="B477" s="262">
        <v>913</v>
      </c>
      <c r="C477" s="243" t="s">
        <v>56</v>
      </c>
      <c r="D477" s="263" t="s">
        <v>198</v>
      </c>
      <c r="E477" s="243"/>
      <c r="F477" s="245">
        <f>F478+F481+F484</f>
        <v>711.5</v>
      </c>
      <c r="G477" s="245">
        <f>G478+G481+G484</f>
        <v>2316.3000000000002</v>
      </c>
      <c r="H477" s="244">
        <f t="shared" si="174"/>
        <v>3027.8</v>
      </c>
      <c r="I477" s="244">
        <f>I478+I481+I484</f>
        <v>0</v>
      </c>
      <c r="J477" s="244">
        <f>J485</f>
        <v>227.8</v>
      </c>
      <c r="K477" s="252">
        <f t="shared" si="171"/>
        <v>3255.6000000000004</v>
      </c>
      <c r="L477" s="244">
        <f t="shared" ref="L477:AK477" si="175">L478+L481+L484</f>
        <v>0</v>
      </c>
      <c r="M477" s="244">
        <f t="shared" si="175"/>
        <v>0</v>
      </c>
      <c r="N477" s="244">
        <f t="shared" si="143"/>
        <v>3255.6000000000004</v>
      </c>
      <c r="O477" s="244">
        <f t="shared" si="175"/>
        <v>0</v>
      </c>
      <c r="P477" s="244">
        <f t="shared" si="175"/>
        <v>-324.5</v>
      </c>
      <c r="Q477" s="244">
        <f t="shared" si="175"/>
        <v>2703.3</v>
      </c>
      <c r="R477" s="244">
        <f t="shared" si="175"/>
        <v>0</v>
      </c>
      <c r="S477" s="244">
        <f t="shared" si="175"/>
        <v>0</v>
      </c>
      <c r="T477" s="252">
        <f t="shared" si="168"/>
        <v>2703.3</v>
      </c>
      <c r="U477" s="244">
        <f t="shared" si="175"/>
        <v>63.5</v>
      </c>
      <c r="V477" s="244">
        <f>V481+V491</f>
        <v>267.5</v>
      </c>
      <c r="W477" s="244">
        <f t="shared" si="173"/>
        <v>3034.3</v>
      </c>
      <c r="X477" s="244">
        <f t="shared" si="175"/>
        <v>0</v>
      </c>
      <c r="Y477" s="244">
        <f t="shared" si="175"/>
        <v>0</v>
      </c>
      <c r="Z477" s="244">
        <f t="shared" si="172"/>
        <v>3034.3</v>
      </c>
      <c r="AA477" s="244">
        <f t="shared" si="175"/>
        <v>0</v>
      </c>
      <c r="AB477" s="244">
        <f>AB478+AB481+AB484+AB485</f>
        <v>0</v>
      </c>
      <c r="AC477" s="244">
        <f>AC478+AC481+AC484+AC485+AC491</f>
        <v>3262.1000000000004</v>
      </c>
      <c r="AD477" s="244">
        <f t="shared" si="175"/>
        <v>-302.89999999999998</v>
      </c>
      <c r="AE477" s="244">
        <f>AE478+AE481+AE484+AE491</f>
        <v>-97.799999999999983</v>
      </c>
      <c r="AF477" s="244">
        <f>AF478+AF481+AF484+AF485+AF491</f>
        <v>2861.4</v>
      </c>
      <c r="AG477" s="244">
        <f t="shared" si="175"/>
        <v>0</v>
      </c>
      <c r="AH477" s="244">
        <f t="shared" si="175"/>
        <v>0</v>
      </c>
      <c r="AI477" s="244">
        <f t="shared" si="169"/>
        <v>2861.4</v>
      </c>
      <c r="AJ477" s="244">
        <f t="shared" si="175"/>
        <v>0</v>
      </c>
      <c r="AK477" s="244">
        <f t="shared" si="175"/>
        <v>0</v>
      </c>
      <c r="AL477" s="244">
        <f t="shared" si="170"/>
        <v>2861.4</v>
      </c>
      <c r="AM477" s="244">
        <f>AM478+AM481+AM484+AM485+AM491</f>
        <v>2853.1</v>
      </c>
      <c r="AN477" s="252">
        <f t="shared" si="164"/>
        <v>99.709932201020465</v>
      </c>
    </row>
    <row r="478" spans="1:44" ht="50.25" customHeight="1">
      <c r="A478" s="183" t="s">
        <v>87</v>
      </c>
      <c r="B478" s="25">
        <v>913</v>
      </c>
      <c r="C478" s="8" t="s">
        <v>56</v>
      </c>
      <c r="D478" s="8" t="s">
        <v>201</v>
      </c>
      <c r="E478" s="8"/>
      <c r="F478" s="161">
        <f>F479+F480</f>
        <v>0</v>
      </c>
      <c r="G478" s="161">
        <f>G479+G480</f>
        <v>2316.3000000000002</v>
      </c>
      <c r="H478" s="6">
        <f t="shared" si="174"/>
        <v>2316.3000000000002</v>
      </c>
      <c r="I478" s="6"/>
      <c r="J478" s="6"/>
      <c r="K478" s="252">
        <f t="shared" si="171"/>
        <v>2316.3000000000002</v>
      </c>
      <c r="L478" s="6"/>
      <c r="M478" s="6"/>
      <c r="N478" s="6">
        <f t="shared" si="143"/>
        <v>2316.3000000000002</v>
      </c>
      <c r="O478" s="6"/>
      <c r="P478" s="6"/>
      <c r="Q478" s="6">
        <f t="shared" si="150"/>
        <v>2316.3000000000002</v>
      </c>
      <c r="R478" s="6">
        <f>R479+R480</f>
        <v>0</v>
      </c>
      <c r="S478" s="6">
        <f>S479+S480</f>
        <v>0</v>
      </c>
      <c r="T478" s="252">
        <f t="shared" si="168"/>
        <v>2316.3000000000002</v>
      </c>
      <c r="U478" s="6">
        <f>U479</f>
        <v>63.5</v>
      </c>
      <c r="V478" s="6"/>
      <c r="W478" s="6">
        <f t="shared" si="173"/>
        <v>2379.8000000000002</v>
      </c>
      <c r="X478" s="6"/>
      <c r="Y478" s="6"/>
      <c r="Z478" s="6">
        <f t="shared" si="172"/>
        <v>2379.8000000000002</v>
      </c>
      <c r="AA478" s="6">
        <f>AA479+AA480</f>
        <v>0</v>
      </c>
      <c r="AB478" s="6"/>
      <c r="AC478" s="6">
        <f t="shared" si="167"/>
        <v>2379.8000000000002</v>
      </c>
      <c r="AD478" s="6">
        <f>AD479</f>
        <v>-302.89999999999998</v>
      </c>
      <c r="AE478" s="6"/>
      <c r="AF478" s="6">
        <f t="shared" si="154"/>
        <v>2076.9</v>
      </c>
      <c r="AG478" s="6"/>
      <c r="AH478" s="6"/>
      <c r="AI478" s="6">
        <f t="shared" si="169"/>
        <v>2076.9</v>
      </c>
      <c r="AJ478" s="6"/>
      <c r="AK478" s="6"/>
      <c r="AL478" s="6">
        <f t="shared" si="170"/>
        <v>2076.9</v>
      </c>
      <c r="AM478" s="156">
        <f>AM479+AM480</f>
        <v>2068.6</v>
      </c>
      <c r="AN478" s="252">
        <f t="shared" si="164"/>
        <v>99.60036592999181</v>
      </c>
    </row>
    <row r="479" spans="1:44" ht="21" customHeight="1">
      <c r="A479" s="136" t="s">
        <v>8</v>
      </c>
      <c r="B479" s="25">
        <v>913</v>
      </c>
      <c r="C479" s="8" t="s">
        <v>56</v>
      </c>
      <c r="D479" s="8" t="s">
        <v>201</v>
      </c>
      <c r="E479" s="8" t="s">
        <v>9</v>
      </c>
      <c r="F479" s="138"/>
      <c r="G479" s="176">
        <v>2316.3000000000002</v>
      </c>
      <c r="H479" s="6">
        <f t="shared" si="174"/>
        <v>2316.3000000000002</v>
      </c>
      <c r="I479" s="6"/>
      <c r="J479" s="6"/>
      <c r="K479" s="252">
        <f t="shared" si="171"/>
        <v>2316.3000000000002</v>
      </c>
      <c r="L479" s="6"/>
      <c r="M479" s="6"/>
      <c r="N479" s="6">
        <f t="shared" ref="N479:N544" si="176">K479+L479+M479</f>
        <v>2316.3000000000002</v>
      </c>
      <c r="O479" s="6"/>
      <c r="P479" s="6"/>
      <c r="Q479" s="6">
        <f t="shared" si="150"/>
        <v>2316.3000000000002</v>
      </c>
      <c r="R479" s="6"/>
      <c r="S479" s="6"/>
      <c r="T479" s="252">
        <f t="shared" si="168"/>
        <v>2316.3000000000002</v>
      </c>
      <c r="U479" s="6">
        <v>63.5</v>
      </c>
      <c r="V479" s="6"/>
      <c r="W479" s="6">
        <f t="shared" si="173"/>
        <v>2379.8000000000002</v>
      </c>
      <c r="X479" s="6"/>
      <c r="Y479" s="6"/>
      <c r="Z479" s="6">
        <f t="shared" si="172"/>
        <v>2379.8000000000002</v>
      </c>
      <c r="AA479" s="6"/>
      <c r="AB479" s="6"/>
      <c r="AC479" s="6">
        <f t="shared" si="167"/>
        <v>2379.8000000000002</v>
      </c>
      <c r="AD479" s="6">
        <v>-302.89999999999998</v>
      </c>
      <c r="AE479" s="6"/>
      <c r="AF479" s="6">
        <f t="shared" si="154"/>
        <v>2076.9</v>
      </c>
      <c r="AG479" s="6"/>
      <c r="AH479" s="6"/>
      <c r="AI479" s="6">
        <f t="shared" si="169"/>
        <v>2076.9</v>
      </c>
      <c r="AJ479" s="6"/>
      <c r="AK479" s="6"/>
      <c r="AL479" s="6">
        <f t="shared" si="170"/>
        <v>2076.9</v>
      </c>
      <c r="AM479" s="6">
        <v>2068.6</v>
      </c>
      <c r="AN479" s="252">
        <f t="shared" si="164"/>
        <v>99.60036592999181</v>
      </c>
      <c r="AO479" s="33">
        <v>200</v>
      </c>
      <c r="AP479" s="99">
        <f>K479+K482</f>
        <v>2527.8000000000002</v>
      </c>
    </row>
    <row r="480" spans="1:44" ht="21" hidden="1" customHeight="1">
      <c r="A480" s="1" t="s">
        <v>136</v>
      </c>
      <c r="B480" s="25">
        <v>913</v>
      </c>
      <c r="C480" s="8" t="s">
        <v>56</v>
      </c>
      <c r="D480" s="8" t="s">
        <v>201</v>
      </c>
      <c r="E480" s="8" t="s">
        <v>25</v>
      </c>
      <c r="F480" s="138"/>
      <c r="G480" s="138"/>
      <c r="H480" s="6">
        <f t="shared" si="174"/>
        <v>0</v>
      </c>
      <c r="I480" s="6"/>
      <c r="J480" s="6"/>
      <c r="K480" s="252">
        <f t="shared" si="171"/>
        <v>0</v>
      </c>
      <c r="L480" s="6"/>
      <c r="M480" s="6"/>
      <c r="N480" s="6">
        <f t="shared" si="176"/>
        <v>0</v>
      </c>
      <c r="O480" s="6"/>
      <c r="P480" s="6"/>
      <c r="Q480" s="6">
        <f t="shared" si="150"/>
        <v>0</v>
      </c>
      <c r="R480" s="6"/>
      <c r="S480" s="6"/>
      <c r="T480" s="252">
        <f t="shared" si="168"/>
        <v>0</v>
      </c>
      <c r="U480" s="6"/>
      <c r="V480" s="6"/>
      <c r="W480" s="6">
        <f t="shared" si="173"/>
        <v>0</v>
      </c>
      <c r="X480" s="6"/>
      <c r="Y480" s="6"/>
      <c r="Z480" s="6">
        <f t="shared" si="172"/>
        <v>0</v>
      </c>
      <c r="AA480" s="6"/>
      <c r="AB480" s="6"/>
      <c r="AC480" s="6">
        <f t="shared" si="167"/>
        <v>0</v>
      </c>
      <c r="AD480" s="6"/>
      <c r="AE480" s="6"/>
      <c r="AF480" s="6">
        <f t="shared" si="154"/>
        <v>0</v>
      </c>
      <c r="AG480" s="6"/>
      <c r="AH480" s="6"/>
      <c r="AI480" s="6">
        <f t="shared" si="169"/>
        <v>0</v>
      </c>
      <c r="AJ480" s="6"/>
      <c r="AK480" s="6"/>
      <c r="AL480" s="6">
        <f t="shared" si="170"/>
        <v>0</v>
      </c>
      <c r="AM480" s="6"/>
      <c r="AN480" s="252" t="e">
        <f t="shared" si="164"/>
        <v>#DIV/0!</v>
      </c>
    </row>
    <row r="481" spans="1:42" ht="60" customHeight="1">
      <c r="A481" s="9" t="s">
        <v>197</v>
      </c>
      <c r="B481" s="25">
        <v>913</v>
      </c>
      <c r="C481" s="8" t="s">
        <v>56</v>
      </c>
      <c r="D481" s="4" t="s">
        <v>199</v>
      </c>
      <c r="E481" s="8"/>
      <c r="F481" s="161">
        <f>F482+F483</f>
        <v>211.5</v>
      </c>
      <c r="G481" s="161">
        <f>G482+G483</f>
        <v>0</v>
      </c>
      <c r="H481" s="6">
        <f t="shared" si="174"/>
        <v>211.5</v>
      </c>
      <c r="I481" s="6"/>
      <c r="J481" s="6"/>
      <c r="K481" s="252">
        <f t="shared" si="171"/>
        <v>211.5</v>
      </c>
      <c r="L481" s="6"/>
      <c r="M481" s="6"/>
      <c r="N481" s="6">
        <f t="shared" si="176"/>
        <v>211.5</v>
      </c>
      <c r="O481" s="6"/>
      <c r="P481" s="6"/>
      <c r="Q481" s="6">
        <f t="shared" si="150"/>
        <v>211.5</v>
      </c>
      <c r="R481" s="6">
        <f>R482+R483</f>
        <v>0</v>
      </c>
      <c r="S481" s="6"/>
      <c r="T481" s="252">
        <f t="shared" si="168"/>
        <v>211.5</v>
      </c>
      <c r="U481" s="6"/>
      <c r="V481" s="6">
        <f>V482</f>
        <v>52.9</v>
      </c>
      <c r="W481" s="6">
        <f t="shared" si="173"/>
        <v>264.39999999999998</v>
      </c>
      <c r="X481" s="6"/>
      <c r="Y481" s="6"/>
      <c r="Z481" s="6">
        <f t="shared" si="172"/>
        <v>264.39999999999998</v>
      </c>
      <c r="AA481" s="6"/>
      <c r="AB481" s="6"/>
      <c r="AC481" s="6">
        <f t="shared" si="167"/>
        <v>264.39999999999998</v>
      </c>
      <c r="AD481" s="6"/>
      <c r="AE481" s="6">
        <f>AE482</f>
        <v>-53.3</v>
      </c>
      <c r="AF481" s="6">
        <f t="shared" si="154"/>
        <v>211.09999999999997</v>
      </c>
      <c r="AG481" s="6"/>
      <c r="AH481" s="6"/>
      <c r="AI481" s="6">
        <f t="shared" si="169"/>
        <v>211.09999999999997</v>
      </c>
      <c r="AJ481" s="6"/>
      <c r="AK481" s="6"/>
      <c r="AL481" s="6">
        <f t="shared" si="170"/>
        <v>211.09999999999997</v>
      </c>
      <c r="AM481" s="156">
        <f>AM482+AM483</f>
        <v>211.1</v>
      </c>
      <c r="AN481" s="252">
        <f t="shared" si="164"/>
        <v>100.00000000000003</v>
      </c>
      <c r="AO481" s="33">
        <v>600</v>
      </c>
      <c r="AP481" s="99">
        <f>K484</f>
        <v>500</v>
      </c>
    </row>
    <row r="482" spans="1:42" ht="21" customHeight="1">
      <c r="A482" s="150" t="s">
        <v>14</v>
      </c>
      <c r="B482" s="25">
        <v>913</v>
      </c>
      <c r="C482" s="8" t="s">
        <v>56</v>
      </c>
      <c r="D482" s="4" t="s">
        <v>199</v>
      </c>
      <c r="E482" s="8" t="s">
        <v>9</v>
      </c>
      <c r="F482" s="138">
        <v>211.5</v>
      </c>
      <c r="G482" s="138"/>
      <c r="H482" s="6">
        <f t="shared" si="174"/>
        <v>211.5</v>
      </c>
      <c r="I482" s="6"/>
      <c r="J482" s="6"/>
      <c r="K482" s="252">
        <f t="shared" si="171"/>
        <v>211.5</v>
      </c>
      <c r="L482" s="6"/>
      <c r="M482" s="6"/>
      <c r="N482" s="6">
        <f t="shared" si="176"/>
        <v>211.5</v>
      </c>
      <c r="O482" s="6"/>
      <c r="P482" s="6"/>
      <c r="Q482" s="6">
        <f t="shared" si="150"/>
        <v>211.5</v>
      </c>
      <c r="R482" s="6"/>
      <c r="S482" s="6"/>
      <c r="T482" s="252">
        <f t="shared" si="168"/>
        <v>211.5</v>
      </c>
      <c r="U482" s="6"/>
      <c r="V482" s="6">
        <v>52.9</v>
      </c>
      <c r="W482" s="6">
        <f t="shared" si="173"/>
        <v>264.39999999999998</v>
      </c>
      <c r="X482" s="6"/>
      <c r="Y482" s="6"/>
      <c r="Z482" s="6">
        <f t="shared" si="172"/>
        <v>264.39999999999998</v>
      </c>
      <c r="AA482" s="6"/>
      <c r="AB482" s="6"/>
      <c r="AC482" s="6">
        <f t="shared" si="167"/>
        <v>264.39999999999998</v>
      </c>
      <c r="AD482" s="6"/>
      <c r="AE482" s="6">
        <v>-53.3</v>
      </c>
      <c r="AF482" s="6">
        <f t="shared" si="154"/>
        <v>211.09999999999997</v>
      </c>
      <c r="AG482" s="6"/>
      <c r="AH482" s="6"/>
      <c r="AI482" s="6">
        <f t="shared" si="169"/>
        <v>211.09999999999997</v>
      </c>
      <c r="AJ482" s="6"/>
      <c r="AK482" s="6"/>
      <c r="AL482" s="6">
        <f t="shared" si="170"/>
        <v>211.09999999999997</v>
      </c>
      <c r="AM482" s="138">
        <v>211.1</v>
      </c>
      <c r="AN482" s="252">
        <f t="shared" si="164"/>
        <v>100.00000000000003</v>
      </c>
    </row>
    <row r="483" spans="1:42" ht="33.75" hidden="1" customHeight="1">
      <c r="A483" s="10" t="s">
        <v>200</v>
      </c>
      <c r="B483" s="3">
        <v>913</v>
      </c>
      <c r="C483" s="8" t="s">
        <v>56</v>
      </c>
      <c r="D483" s="4" t="s">
        <v>199</v>
      </c>
      <c r="E483" s="8" t="s">
        <v>25</v>
      </c>
      <c r="F483" s="138"/>
      <c r="G483" s="138"/>
      <c r="H483" s="6">
        <f t="shared" si="174"/>
        <v>0</v>
      </c>
      <c r="I483" s="6"/>
      <c r="J483" s="6"/>
      <c r="K483" s="252">
        <f t="shared" si="171"/>
        <v>0</v>
      </c>
      <c r="L483" s="6"/>
      <c r="M483" s="6"/>
      <c r="N483" s="6">
        <f t="shared" si="176"/>
        <v>0</v>
      </c>
      <c r="O483" s="6"/>
      <c r="P483" s="6"/>
      <c r="Q483" s="6">
        <f t="shared" si="150"/>
        <v>0</v>
      </c>
      <c r="R483" s="6"/>
      <c r="S483" s="6"/>
      <c r="T483" s="252">
        <f t="shared" si="168"/>
        <v>0</v>
      </c>
      <c r="U483" s="6"/>
      <c r="V483" s="6"/>
      <c r="W483" s="6">
        <f t="shared" si="173"/>
        <v>0</v>
      </c>
      <c r="X483" s="6"/>
      <c r="Y483" s="6"/>
      <c r="Z483" s="6">
        <f t="shared" si="172"/>
        <v>0</v>
      </c>
      <c r="AA483" s="6"/>
      <c r="AB483" s="6"/>
      <c r="AC483" s="6">
        <f t="shared" si="167"/>
        <v>0</v>
      </c>
      <c r="AD483" s="6"/>
      <c r="AE483" s="6"/>
      <c r="AF483" s="6">
        <f t="shared" si="154"/>
        <v>0</v>
      </c>
      <c r="AG483" s="6"/>
      <c r="AH483" s="6"/>
      <c r="AI483" s="6">
        <f t="shared" si="169"/>
        <v>0</v>
      </c>
      <c r="AJ483" s="6"/>
      <c r="AK483" s="6"/>
      <c r="AL483" s="6">
        <f t="shared" si="170"/>
        <v>0</v>
      </c>
      <c r="AM483" s="6"/>
      <c r="AN483" s="252" t="e">
        <f t="shared" si="164"/>
        <v>#DIV/0!</v>
      </c>
    </row>
    <row r="484" spans="1:42" ht="63.75" customHeight="1">
      <c r="A484" s="19" t="s">
        <v>393</v>
      </c>
      <c r="B484" s="3">
        <v>913</v>
      </c>
      <c r="C484" s="8" t="s">
        <v>56</v>
      </c>
      <c r="D484" s="4" t="s">
        <v>164</v>
      </c>
      <c r="E484" s="8" t="s">
        <v>25</v>
      </c>
      <c r="F484" s="138">
        <v>500</v>
      </c>
      <c r="G484" s="138"/>
      <c r="H484" s="6">
        <f t="shared" si="174"/>
        <v>500</v>
      </c>
      <c r="I484" s="6"/>
      <c r="J484" s="6"/>
      <c r="K484" s="252">
        <f t="shared" si="171"/>
        <v>500</v>
      </c>
      <c r="L484" s="6"/>
      <c r="M484" s="6"/>
      <c r="N484" s="6">
        <f t="shared" si="176"/>
        <v>500</v>
      </c>
      <c r="O484" s="6"/>
      <c r="P484" s="6">
        <v>-324.5</v>
      </c>
      <c r="Q484" s="6">
        <f t="shared" si="150"/>
        <v>175.5</v>
      </c>
      <c r="R484" s="6"/>
      <c r="S484" s="6"/>
      <c r="T484" s="252">
        <f t="shared" si="168"/>
        <v>175.5</v>
      </c>
      <c r="U484" s="6"/>
      <c r="V484" s="6"/>
      <c r="W484" s="6">
        <f t="shared" si="173"/>
        <v>175.5</v>
      </c>
      <c r="X484" s="6"/>
      <c r="Y484" s="6"/>
      <c r="Z484" s="6">
        <f t="shared" si="172"/>
        <v>175.5</v>
      </c>
      <c r="AA484" s="6"/>
      <c r="AB484" s="6"/>
      <c r="AC484" s="6">
        <f t="shared" si="167"/>
        <v>175.5</v>
      </c>
      <c r="AD484" s="6"/>
      <c r="AE484" s="6">
        <v>-36.9</v>
      </c>
      <c r="AF484" s="6">
        <f t="shared" si="154"/>
        <v>138.6</v>
      </c>
      <c r="AG484" s="6"/>
      <c r="AH484" s="6"/>
      <c r="AI484" s="6">
        <f t="shared" si="169"/>
        <v>138.6</v>
      </c>
      <c r="AJ484" s="6"/>
      <c r="AK484" s="6"/>
      <c r="AL484" s="6">
        <f t="shared" si="170"/>
        <v>138.6</v>
      </c>
      <c r="AM484" s="138">
        <v>138.6</v>
      </c>
      <c r="AN484" s="252">
        <f t="shared" si="164"/>
        <v>100</v>
      </c>
    </row>
    <row r="485" spans="1:42" ht="33.75" customHeight="1">
      <c r="A485" s="150" t="s">
        <v>471</v>
      </c>
      <c r="B485" s="3">
        <v>913</v>
      </c>
      <c r="C485" s="8" t="s">
        <v>56</v>
      </c>
      <c r="D485" s="4" t="s">
        <v>164</v>
      </c>
      <c r="E485" s="8" t="s">
        <v>9</v>
      </c>
      <c r="F485" s="138"/>
      <c r="G485" s="138"/>
      <c r="H485" s="6">
        <f t="shared" si="174"/>
        <v>0</v>
      </c>
      <c r="I485" s="6"/>
      <c r="J485" s="6">
        <v>227.8</v>
      </c>
      <c r="K485" s="252">
        <f t="shared" si="171"/>
        <v>227.8</v>
      </c>
      <c r="L485" s="6"/>
      <c r="M485" s="6"/>
      <c r="N485" s="6">
        <f t="shared" si="176"/>
        <v>227.8</v>
      </c>
      <c r="O485" s="6"/>
      <c r="P485" s="6"/>
      <c r="Q485" s="6">
        <f t="shared" si="150"/>
        <v>227.8</v>
      </c>
      <c r="R485" s="6"/>
      <c r="S485" s="6"/>
      <c r="T485" s="252">
        <f t="shared" si="168"/>
        <v>227.8</v>
      </c>
      <c r="U485" s="6"/>
      <c r="V485" s="6"/>
      <c r="W485" s="6">
        <f t="shared" si="173"/>
        <v>227.8</v>
      </c>
      <c r="X485" s="6"/>
      <c r="Y485" s="6"/>
      <c r="Z485" s="6">
        <f t="shared" si="172"/>
        <v>227.8</v>
      </c>
      <c r="AA485" s="6"/>
      <c r="AB485" s="42"/>
      <c r="AC485" s="6">
        <f t="shared" si="167"/>
        <v>227.8</v>
      </c>
      <c r="AD485" s="6"/>
      <c r="AE485" s="6"/>
      <c r="AF485" s="6">
        <f t="shared" si="154"/>
        <v>227.8</v>
      </c>
      <c r="AG485" s="6"/>
      <c r="AH485" s="6"/>
      <c r="AI485" s="6">
        <f t="shared" si="169"/>
        <v>227.8</v>
      </c>
      <c r="AJ485" s="6"/>
      <c r="AK485" s="6"/>
      <c r="AL485" s="6">
        <f t="shared" si="170"/>
        <v>227.8</v>
      </c>
      <c r="AM485" s="6">
        <v>227.8</v>
      </c>
      <c r="AN485" s="252">
        <f t="shared" si="164"/>
        <v>100</v>
      </c>
    </row>
    <row r="486" spans="1:42" ht="33.75" hidden="1" customHeight="1">
      <c r="A486" s="1"/>
      <c r="B486" s="25" t="s">
        <v>79</v>
      </c>
      <c r="C486" s="8" t="s">
        <v>56</v>
      </c>
      <c r="D486" s="8" t="s">
        <v>154</v>
      </c>
      <c r="E486" s="8"/>
      <c r="F486" s="138"/>
      <c r="G486" s="138"/>
      <c r="H486" s="6">
        <f t="shared" si="174"/>
        <v>0</v>
      </c>
      <c r="I486" s="6">
        <f>I487+I488+I489+I490</f>
        <v>0</v>
      </c>
      <c r="J486" s="6"/>
      <c r="K486" s="252">
        <f t="shared" si="171"/>
        <v>0</v>
      </c>
      <c r="L486" s="6">
        <f>L487+L488+L489+L490</f>
        <v>0</v>
      </c>
      <c r="M486" s="6">
        <f>M487+M488+M489+M490</f>
        <v>0</v>
      </c>
      <c r="N486" s="6">
        <f t="shared" si="176"/>
        <v>0</v>
      </c>
      <c r="O486" s="6">
        <f>O487+O488+O489+O490</f>
        <v>0</v>
      </c>
      <c r="P486" s="6">
        <f>P487+P488+P489+P490</f>
        <v>0</v>
      </c>
      <c r="Q486" s="6">
        <f t="shared" si="150"/>
        <v>0</v>
      </c>
      <c r="R486" s="6">
        <f>R487+R488+R489+R490</f>
        <v>0</v>
      </c>
      <c r="S486" s="6">
        <f>S487+S488+S489+S490</f>
        <v>0</v>
      </c>
      <c r="T486" s="252">
        <f t="shared" si="168"/>
        <v>0</v>
      </c>
      <c r="U486" s="6">
        <f>U487+U488+U489+U490</f>
        <v>0</v>
      </c>
      <c r="V486" s="6">
        <f>V487+V488+V489+V490</f>
        <v>0</v>
      </c>
      <c r="W486" s="6">
        <f t="shared" si="173"/>
        <v>0</v>
      </c>
      <c r="X486" s="6">
        <f>X487+X488+X489+X490</f>
        <v>0</v>
      </c>
      <c r="Y486" s="6">
        <f>Y487+Y488+Y489+Y490</f>
        <v>0</v>
      </c>
      <c r="Z486" s="6">
        <f t="shared" si="172"/>
        <v>0</v>
      </c>
      <c r="AA486" s="6">
        <f>AA487+AA488+AA489+AA490</f>
        <v>0</v>
      </c>
      <c r="AB486" s="6">
        <f>AB487+AB488+AB489+AB490</f>
        <v>0</v>
      </c>
      <c r="AC486" s="6">
        <f t="shared" si="167"/>
        <v>0</v>
      </c>
      <c r="AD486" s="6">
        <f>AD487+AD488+AD489+AD490</f>
        <v>0</v>
      </c>
      <c r="AE486" s="6">
        <f>AE487+AE488+AE489+AE490</f>
        <v>0</v>
      </c>
      <c r="AF486" s="6">
        <f t="shared" si="154"/>
        <v>0</v>
      </c>
      <c r="AG486" s="6">
        <f>AG487+AG488+AG489+AG490</f>
        <v>0</v>
      </c>
      <c r="AH486" s="6">
        <f>AH487+AH488+AH489+AH490</f>
        <v>0</v>
      </c>
      <c r="AI486" s="6">
        <f t="shared" si="169"/>
        <v>0</v>
      </c>
      <c r="AJ486" s="6">
        <f>AJ487+AJ488+AJ489+AJ490</f>
        <v>0</v>
      </c>
      <c r="AK486" s="6">
        <f>AK487+AK488+AK489+AK490</f>
        <v>0</v>
      </c>
      <c r="AL486" s="6">
        <f t="shared" si="170"/>
        <v>0</v>
      </c>
      <c r="AM486" s="6">
        <f>AM487+AM488+AM489+AM490</f>
        <v>0</v>
      </c>
      <c r="AN486" s="252" t="e">
        <f t="shared" si="164"/>
        <v>#DIV/0!</v>
      </c>
    </row>
    <row r="487" spans="1:42" ht="33.75" hidden="1" customHeight="1">
      <c r="A487" s="7"/>
      <c r="B487" s="25" t="s">
        <v>79</v>
      </c>
      <c r="C487" s="8" t="s">
        <v>56</v>
      </c>
      <c r="D487" s="8" t="s">
        <v>154</v>
      </c>
      <c r="E487" s="8" t="s">
        <v>9</v>
      </c>
      <c r="F487" s="138"/>
      <c r="G487" s="138"/>
      <c r="H487" s="6">
        <f t="shared" si="174"/>
        <v>0</v>
      </c>
      <c r="I487" s="6"/>
      <c r="J487" s="6"/>
      <c r="K487" s="252">
        <f t="shared" si="171"/>
        <v>0</v>
      </c>
      <c r="L487" s="6"/>
      <c r="M487" s="6"/>
      <c r="N487" s="6">
        <f t="shared" si="176"/>
        <v>0</v>
      </c>
      <c r="O487" s="6"/>
      <c r="P487" s="6"/>
      <c r="Q487" s="6">
        <f t="shared" si="150"/>
        <v>0</v>
      </c>
      <c r="R487" s="6"/>
      <c r="S487" s="6"/>
      <c r="T487" s="252">
        <f t="shared" si="168"/>
        <v>0</v>
      </c>
      <c r="U487" s="6"/>
      <c r="V487" s="6"/>
      <c r="W487" s="6">
        <f t="shared" si="173"/>
        <v>0</v>
      </c>
      <c r="X487" s="6"/>
      <c r="Y487" s="6"/>
      <c r="Z487" s="6">
        <f t="shared" si="172"/>
        <v>0</v>
      </c>
      <c r="AA487" s="6"/>
      <c r="AB487" s="6"/>
      <c r="AC487" s="6">
        <f t="shared" si="167"/>
        <v>0</v>
      </c>
      <c r="AD487" s="6"/>
      <c r="AE487" s="6"/>
      <c r="AF487" s="6">
        <f t="shared" si="154"/>
        <v>0</v>
      </c>
      <c r="AG487" s="6"/>
      <c r="AH487" s="6"/>
      <c r="AI487" s="6">
        <f t="shared" si="169"/>
        <v>0</v>
      </c>
      <c r="AJ487" s="6"/>
      <c r="AK487" s="6"/>
      <c r="AL487" s="6">
        <f t="shared" si="170"/>
        <v>0</v>
      </c>
      <c r="AM487" s="6"/>
      <c r="AN487" s="252" t="e">
        <f t="shared" si="164"/>
        <v>#DIV/0!</v>
      </c>
    </row>
    <row r="488" spans="1:42" ht="33.75" hidden="1" customHeight="1">
      <c r="A488" s="7"/>
      <c r="B488" s="25" t="s">
        <v>79</v>
      </c>
      <c r="C488" s="8" t="s">
        <v>56</v>
      </c>
      <c r="D488" s="8" t="s">
        <v>154</v>
      </c>
      <c r="E488" s="8" t="s">
        <v>25</v>
      </c>
      <c r="F488" s="138"/>
      <c r="G488" s="138"/>
      <c r="H488" s="6">
        <f t="shared" si="174"/>
        <v>0</v>
      </c>
      <c r="I488" s="6"/>
      <c r="J488" s="6"/>
      <c r="K488" s="252">
        <f t="shared" si="171"/>
        <v>0</v>
      </c>
      <c r="L488" s="6"/>
      <c r="M488" s="6"/>
      <c r="N488" s="6">
        <f t="shared" si="176"/>
        <v>0</v>
      </c>
      <c r="O488" s="6"/>
      <c r="P488" s="6"/>
      <c r="Q488" s="6">
        <f t="shared" si="150"/>
        <v>0</v>
      </c>
      <c r="R488" s="6"/>
      <c r="S488" s="6"/>
      <c r="T488" s="252">
        <f t="shared" si="168"/>
        <v>0</v>
      </c>
      <c r="U488" s="6"/>
      <c r="V488" s="6"/>
      <c r="W488" s="6">
        <f t="shared" si="173"/>
        <v>0</v>
      </c>
      <c r="X488" s="6"/>
      <c r="Y488" s="6"/>
      <c r="Z488" s="6">
        <f t="shared" si="172"/>
        <v>0</v>
      </c>
      <c r="AA488" s="6"/>
      <c r="AB488" s="6"/>
      <c r="AC488" s="6">
        <f t="shared" si="167"/>
        <v>0</v>
      </c>
      <c r="AD488" s="6"/>
      <c r="AE488" s="6"/>
      <c r="AF488" s="6">
        <f t="shared" si="154"/>
        <v>0</v>
      </c>
      <c r="AG488" s="6"/>
      <c r="AH488" s="6"/>
      <c r="AI488" s="6">
        <f t="shared" si="169"/>
        <v>0</v>
      </c>
      <c r="AJ488" s="6"/>
      <c r="AK488" s="6"/>
      <c r="AL488" s="6">
        <f t="shared" si="170"/>
        <v>0</v>
      </c>
      <c r="AM488" s="6"/>
      <c r="AN488" s="252" t="e">
        <f t="shared" si="164"/>
        <v>#DIV/0!</v>
      </c>
    </row>
    <row r="489" spans="1:42" ht="33.75" hidden="1" customHeight="1">
      <c r="A489" s="7"/>
      <c r="B489" s="25" t="s">
        <v>79</v>
      </c>
      <c r="C489" s="8" t="s">
        <v>56</v>
      </c>
      <c r="D489" s="8" t="s">
        <v>154</v>
      </c>
      <c r="E489" s="8" t="s">
        <v>25</v>
      </c>
      <c r="F489" s="138"/>
      <c r="G489" s="138"/>
      <c r="H489" s="6">
        <f t="shared" si="174"/>
        <v>0</v>
      </c>
      <c r="I489" s="6"/>
      <c r="J489" s="6"/>
      <c r="K489" s="252">
        <f t="shared" si="171"/>
        <v>0</v>
      </c>
      <c r="L489" s="6"/>
      <c r="M489" s="6"/>
      <c r="N489" s="6">
        <f t="shared" si="176"/>
        <v>0</v>
      </c>
      <c r="O489" s="6"/>
      <c r="P489" s="6"/>
      <c r="Q489" s="6">
        <f t="shared" si="150"/>
        <v>0</v>
      </c>
      <c r="R489" s="6"/>
      <c r="S489" s="6"/>
      <c r="T489" s="252">
        <f t="shared" si="168"/>
        <v>0</v>
      </c>
      <c r="U489" s="6"/>
      <c r="V489" s="6"/>
      <c r="W489" s="6">
        <f t="shared" si="173"/>
        <v>0</v>
      </c>
      <c r="X489" s="6"/>
      <c r="Y489" s="6"/>
      <c r="Z489" s="6">
        <f t="shared" si="172"/>
        <v>0</v>
      </c>
      <c r="AA489" s="6"/>
      <c r="AB489" s="6"/>
      <c r="AC489" s="6">
        <f t="shared" si="167"/>
        <v>0</v>
      </c>
      <c r="AD489" s="6"/>
      <c r="AE489" s="6"/>
      <c r="AF489" s="6">
        <f t="shared" ref="AF489:AF552" si="177">AC489+AD489+AE489</f>
        <v>0</v>
      </c>
      <c r="AG489" s="6"/>
      <c r="AH489" s="6"/>
      <c r="AI489" s="6">
        <f t="shared" si="169"/>
        <v>0</v>
      </c>
      <c r="AJ489" s="6"/>
      <c r="AK489" s="6"/>
      <c r="AL489" s="6">
        <f t="shared" si="170"/>
        <v>0</v>
      </c>
      <c r="AM489" s="6"/>
      <c r="AN489" s="252" t="e">
        <f t="shared" si="164"/>
        <v>#DIV/0!</v>
      </c>
    </row>
    <row r="490" spans="1:42" ht="33.75" hidden="1" customHeight="1">
      <c r="A490" s="101"/>
      <c r="B490" s="25" t="s">
        <v>79</v>
      </c>
      <c r="C490" s="8" t="s">
        <v>56</v>
      </c>
      <c r="D490" s="8" t="s">
        <v>154</v>
      </c>
      <c r="E490" s="8" t="s">
        <v>25</v>
      </c>
      <c r="F490" s="138"/>
      <c r="G490" s="138"/>
      <c r="H490" s="6">
        <f t="shared" si="174"/>
        <v>0</v>
      </c>
      <c r="I490" s="6"/>
      <c r="J490" s="6"/>
      <c r="K490" s="252">
        <f t="shared" si="171"/>
        <v>0</v>
      </c>
      <c r="L490" s="6"/>
      <c r="M490" s="6"/>
      <c r="N490" s="6">
        <f t="shared" si="176"/>
        <v>0</v>
      </c>
      <c r="O490" s="6"/>
      <c r="P490" s="6"/>
      <c r="Q490" s="6">
        <f t="shared" ref="Q490:Q594" si="178">N490+O490+P490</f>
        <v>0</v>
      </c>
      <c r="R490" s="6"/>
      <c r="S490" s="6"/>
      <c r="T490" s="252">
        <f t="shared" si="168"/>
        <v>0</v>
      </c>
      <c r="U490" s="6"/>
      <c r="V490" s="6"/>
      <c r="W490" s="6">
        <f t="shared" si="173"/>
        <v>0</v>
      </c>
      <c r="X490" s="6"/>
      <c r="Y490" s="6"/>
      <c r="Z490" s="6">
        <f t="shared" si="172"/>
        <v>0</v>
      </c>
      <c r="AA490" s="6"/>
      <c r="AB490" s="6"/>
      <c r="AC490" s="6">
        <f t="shared" si="167"/>
        <v>0</v>
      </c>
      <c r="AD490" s="6"/>
      <c r="AE490" s="6"/>
      <c r="AF490" s="6">
        <f t="shared" si="177"/>
        <v>0</v>
      </c>
      <c r="AG490" s="6"/>
      <c r="AH490" s="6"/>
      <c r="AI490" s="6">
        <f t="shared" si="169"/>
        <v>0</v>
      </c>
      <c r="AJ490" s="6"/>
      <c r="AK490" s="6"/>
      <c r="AL490" s="6">
        <f t="shared" si="170"/>
        <v>0</v>
      </c>
      <c r="AM490" s="6"/>
      <c r="AN490" s="252" t="e">
        <f t="shared" si="164"/>
        <v>#DIV/0!</v>
      </c>
    </row>
    <row r="491" spans="1:42" ht="33.75" customHeight="1">
      <c r="A491" s="104" t="s">
        <v>541</v>
      </c>
      <c r="B491" s="3">
        <v>913</v>
      </c>
      <c r="C491" s="8" t="s">
        <v>56</v>
      </c>
      <c r="D491" s="4" t="s">
        <v>164</v>
      </c>
      <c r="E491" s="8" t="s">
        <v>9</v>
      </c>
      <c r="F491" s="138"/>
      <c r="G491" s="138"/>
      <c r="H491" s="6"/>
      <c r="I491" s="6"/>
      <c r="J491" s="6"/>
      <c r="K491" s="252"/>
      <c r="L491" s="6"/>
      <c r="M491" s="6"/>
      <c r="N491" s="6"/>
      <c r="O491" s="6"/>
      <c r="P491" s="6"/>
      <c r="Q491" s="6"/>
      <c r="R491" s="6"/>
      <c r="S491" s="6"/>
      <c r="T491" s="252">
        <f t="shared" si="168"/>
        <v>0</v>
      </c>
      <c r="U491" s="6"/>
      <c r="V491" s="6">
        <f>214.6</f>
        <v>214.6</v>
      </c>
      <c r="W491" s="6">
        <f t="shared" si="173"/>
        <v>214.6</v>
      </c>
      <c r="X491" s="6"/>
      <c r="Y491" s="6"/>
      <c r="Z491" s="6">
        <f t="shared" si="172"/>
        <v>214.6</v>
      </c>
      <c r="AA491" s="6"/>
      <c r="AB491" s="6"/>
      <c r="AC491" s="6">
        <f t="shared" si="167"/>
        <v>214.6</v>
      </c>
      <c r="AD491" s="6"/>
      <c r="AE491" s="6">
        <v>-7.6</v>
      </c>
      <c r="AF491" s="6">
        <f t="shared" si="177"/>
        <v>207</v>
      </c>
      <c r="AG491" s="6"/>
      <c r="AH491" s="6"/>
      <c r="AI491" s="6"/>
      <c r="AJ491" s="6"/>
      <c r="AK491" s="6"/>
      <c r="AL491" s="6"/>
      <c r="AM491" s="6">
        <v>207</v>
      </c>
      <c r="AN491" s="252">
        <f t="shared" si="164"/>
        <v>100</v>
      </c>
    </row>
    <row r="492" spans="1:42" ht="21" customHeight="1">
      <c r="A492" s="104"/>
      <c r="B492" s="25"/>
      <c r="C492" s="8"/>
      <c r="D492" s="8"/>
      <c r="E492" s="8"/>
      <c r="F492" s="138"/>
      <c r="G492" s="138"/>
      <c r="H492" s="6"/>
      <c r="I492" s="6"/>
      <c r="J492" s="6"/>
      <c r="K492" s="252">
        <f t="shared" si="171"/>
        <v>0</v>
      </c>
      <c r="L492" s="6"/>
      <c r="M492" s="6"/>
      <c r="N492" s="6"/>
      <c r="O492" s="6"/>
      <c r="P492" s="6"/>
      <c r="Q492" s="6"/>
      <c r="R492" s="6"/>
      <c r="S492" s="6"/>
      <c r="T492" s="252">
        <f t="shared" si="168"/>
        <v>0</v>
      </c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>
        <f t="shared" si="177"/>
        <v>0</v>
      </c>
      <c r="AG492" s="6"/>
      <c r="AH492" s="6"/>
      <c r="AI492" s="6"/>
      <c r="AJ492" s="6"/>
      <c r="AK492" s="6"/>
      <c r="AL492" s="6"/>
      <c r="AM492" s="6"/>
      <c r="AN492" s="252"/>
    </row>
    <row r="493" spans="1:42" s="55" customFormat="1" ht="33.75" customHeight="1">
      <c r="A493" s="61" t="s">
        <v>90</v>
      </c>
      <c r="B493" s="87">
        <v>913</v>
      </c>
      <c r="C493" s="58" t="s">
        <v>91</v>
      </c>
      <c r="D493" s="58"/>
      <c r="E493" s="58"/>
      <c r="F493" s="163">
        <f>F494+F497</f>
        <v>11971.8</v>
      </c>
      <c r="G493" s="163">
        <f>G494+G497</f>
        <v>0</v>
      </c>
      <c r="H493" s="144">
        <f t="shared" si="174"/>
        <v>11971.8</v>
      </c>
      <c r="I493" s="28">
        <f>I494+I497</f>
        <v>0</v>
      </c>
      <c r="J493" s="28">
        <f>J494+J506</f>
        <v>234.1</v>
      </c>
      <c r="K493" s="252">
        <f t="shared" si="171"/>
        <v>12205.9</v>
      </c>
      <c r="L493" s="28">
        <f>L494+L497</f>
        <v>0</v>
      </c>
      <c r="M493" s="28">
        <f>M494+M497+M506</f>
        <v>1057.4000000000001</v>
      </c>
      <c r="N493" s="28">
        <f t="shared" si="176"/>
        <v>13263.3</v>
      </c>
      <c r="O493" s="28">
        <f>O494+O497</f>
        <v>0</v>
      </c>
      <c r="P493" s="28">
        <f>P494+P497</f>
        <v>85.5</v>
      </c>
      <c r="Q493" s="28">
        <f t="shared" si="178"/>
        <v>13348.8</v>
      </c>
      <c r="R493" s="28">
        <f>R494+R497</f>
        <v>0</v>
      </c>
      <c r="S493" s="28">
        <f>S494+S497</f>
        <v>0</v>
      </c>
      <c r="T493" s="252">
        <f t="shared" si="168"/>
        <v>13348.8</v>
      </c>
      <c r="U493" s="28">
        <f>U494+U497</f>
        <v>0</v>
      </c>
      <c r="V493" s="28">
        <f>V497</f>
        <v>335</v>
      </c>
      <c r="W493" s="28">
        <f t="shared" si="173"/>
        <v>13683.8</v>
      </c>
      <c r="X493" s="28">
        <f>X494+X497</f>
        <v>0</v>
      </c>
      <c r="Y493" s="28">
        <f>Y494+Y497</f>
        <v>0</v>
      </c>
      <c r="Z493" s="28">
        <f t="shared" si="172"/>
        <v>13683.8</v>
      </c>
      <c r="AA493" s="28">
        <f>AA494+AA497</f>
        <v>0</v>
      </c>
      <c r="AB493" s="28">
        <f>AB494+AB497</f>
        <v>34.200000000000003</v>
      </c>
      <c r="AC493" s="144">
        <f t="shared" si="167"/>
        <v>13718</v>
      </c>
      <c r="AD493" s="28">
        <f>AD494+AD497</f>
        <v>0</v>
      </c>
      <c r="AE493" s="28">
        <f>AE494+AE497</f>
        <v>-1017.8000000000001</v>
      </c>
      <c r="AF493" s="155">
        <f>AF494+AF497</f>
        <v>12700.2</v>
      </c>
      <c r="AG493" s="28">
        <f>AG494+AG497</f>
        <v>0</v>
      </c>
      <c r="AH493" s="28">
        <f>AH494+AH497</f>
        <v>0</v>
      </c>
      <c r="AI493" s="28">
        <f t="shared" si="169"/>
        <v>12700.2</v>
      </c>
      <c r="AJ493" s="28">
        <f>AJ494+AJ497</f>
        <v>0</v>
      </c>
      <c r="AK493" s="28">
        <f>AK494+AK497</f>
        <v>0</v>
      </c>
      <c r="AL493" s="28">
        <f t="shared" si="170"/>
        <v>12700.2</v>
      </c>
      <c r="AM493" s="155">
        <f>AM494+AM497</f>
        <v>12666.7</v>
      </c>
      <c r="AN493" s="252">
        <f t="shared" si="164"/>
        <v>99.736224626383844</v>
      </c>
      <c r="AO493" s="55">
        <v>10169.799999999999</v>
      </c>
      <c r="AP493" s="134">
        <f>AO493-AI493</f>
        <v>-2530.4000000000015</v>
      </c>
    </row>
    <row r="494" spans="1:42" ht="81.75" customHeight="1">
      <c r="A494" s="216" t="s">
        <v>310</v>
      </c>
      <c r="B494" s="261">
        <v>913</v>
      </c>
      <c r="C494" s="235" t="s">
        <v>91</v>
      </c>
      <c r="D494" s="235" t="s">
        <v>165</v>
      </c>
      <c r="E494" s="235"/>
      <c r="F494" s="237">
        <f>F495</f>
        <v>145</v>
      </c>
      <c r="G494" s="237">
        <f>G495</f>
        <v>0</v>
      </c>
      <c r="H494" s="236">
        <f t="shared" si="174"/>
        <v>145</v>
      </c>
      <c r="I494" s="236">
        <f t="shared" ref="I494:AK494" si="179">I495</f>
        <v>0</v>
      </c>
      <c r="J494" s="236">
        <f>J495</f>
        <v>200</v>
      </c>
      <c r="K494" s="252">
        <f t="shared" si="171"/>
        <v>345</v>
      </c>
      <c r="L494" s="236">
        <f t="shared" si="179"/>
        <v>0</v>
      </c>
      <c r="M494" s="236">
        <f t="shared" si="179"/>
        <v>0</v>
      </c>
      <c r="N494" s="236">
        <f t="shared" si="176"/>
        <v>345</v>
      </c>
      <c r="O494" s="236">
        <f t="shared" si="179"/>
        <v>0</v>
      </c>
      <c r="P494" s="236">
        <f t="shared" si="179"/>
        <v>0</v>
      </c>
      <c r="Q494" s="236">
        <f t="shared" si="178"/>
        <v>345</v>
      </c>
      <c r="R494" s="236">
        <f t="shared" si="179"/>
        <v>0</v>
      </c>
      <c r="S494" s="236">
        <f t="shared" si="179"/>
        <v>0</v>
      </c>
      <c r="T494" s="252">
        <f t="shared" si="168"/>
        <v>345</v>
      </c>
      <c r="U494" s="236">
        <f t="shared" si="179"/>
        <v>0</v>
      </c>
      <c r="V494" s="236">
        <f t="shared" si="179"/>
        <v>0</v>
      </c>
      <c r="W494" s="236">
        <f t="shared" si="173"/>
        <v>345</v>
      </c>
      <c r="X494" s="236">
        <f t="shared" si="179"/>
        <v>0</v>
      </c>
      <c r="Y494" s="236">
        <f>Y495+Y496</f>
        <v>0</v>
      </c>
      <c r="Z494" s="236">
        <f t="shared" si="172"/>
        <v>345</v>
      </c>
      <c r="AA494" s="236">
        <f t="shared" si="179"/>
        <v>0</v>
      </c>
      <c r="AB494" s="236">
        <f>AB495+AB496</f>
        <v>0</v>
      </c>
      <c r="AC494" s="236">
        <f t="shared" si="167"/>
        <v>345</v>
      </c>
      <c r="AD494" s="236">
        <f t="shared" si="179"/>
        <v>0</v>
      </c>
      <c r="AE494" s="236">
        <f>AE495+AE496</f>
        <v>-100</v>
      </c>
      <c r="AF494" s="236">
        <f>AF495+AF496</f>
        <v>245</v>
      </c>
      <c r="AG494" s="236">
        <f t="shared" si="179"/>
        <v>0</v>
      </c>
      <c r="AH494" s="236">
        <f t="shared" si="179"/>
        <v>0</v>
      </c>
      <c r="AI494" s="236">
        <f t="shared" si="169"/>
        <v>245</v>
      </c>
      <c r="AJ494" s="236">
        <f t="shared" si="179"/>
        <v>0</v>
      </c>
      <c r="AK494" s="236">
        <f t="shared" si="179"/>
        <v>0</v>
      </c>
      <c r="AL494" s="236">
        <f t="shared" si="170"/>
        <v>245</v>
      </c>
      <c r="AM494" s="236">
        <f>AM495+AM496</f>
        <v>245</v>
      </c>
      <c r="AN494" s="252">
        <f t="shared" si="164"/>
        <v>100</v>
      </c>
    </row>
    <row r="495" spans="1:42" ht="21" customHeight="1">
      <c r="A495" s="136" t="s">
        <v>8</v>
      </c>
      <c r="B495" s="25">
        <v>913</v>
      </c>
      <c r="C495" s="8" t="s">
        <v>91</v>
      </c>
      <c r="D495" s="8" t="s">
        <v>165</v>
      </c>
      <c r="E495" s="8" t="s">
        <v>9</v>
      </c>
      <c r="F495" s="138">
        <v>145</v>
      </c>
      <c r="G495" s="138"/>
      <c r="H495" s="6">
        <f t="shared" si="174"/>
        <v>145</v>
      </c>
      <c r="I495" s="6"/>
      <c r="J495" s="6">
        <v>200</v>
      </c>
      <c r="K495" s="252">
        <f t="shared" si="171"/>
        <v>345</v>
      </c>
      <c r="L495" s="6"/>
      <c r="M495" s="6"/>
      <c r="N495" s="6">
        <f t="shared" si="176"/>
        <v>345</v>
      </c>
      <c r="O495" s="6"/>
      <c r="P495" s="6"/>
      <c r="Q495" s="6">
        <f t="shared" si="178"/>
        <v>345</v>
      </c>
      <c r="R495" s="6"/>
      <c r="S495" s="6"/>
      <c r="T495" s="252">
        <f t="shared" si="168"/>
        <v>345</v>
      </c>
      <c r="U495" s="6"/>
      <c r="V495" s="6"/>
      <c r="W495" s="6">
        <f t="shared" si="173"/>
        <v>345</v>
      </c>
      <c r="X495" s="6"/>
      <c r="Y495" s="6">
        <v>-10</v>
      </c>
      <c r="Z495" s="6">
        <f t="shared" si="172"/>
        <v>335</v>
      </c>
      <c r="AA495" s="6"/>
      <c r="AB495" s="6">
        <v>-12</v>
      </c>
      <c r="AC495" s="6">
        <f t="shared" si="167"/>
        <v>323</v>
      </c>
      <c r="AD495" s="6"/>
      <c r="AE495" s="6">
        <f>-100-28</f>
        <v>-128</v>
      </c>
      <c r="AF495" s="6">
        <f t="shared" si="177"/>
        <v>195</v>
      </c>
      <c r="AG495" s="6"/>
      <c r="AH495" s="6"/>
      <c r="AI495" s="6">
        <f t="shared" si="169"/>
        <v>195</v>
      </c>
      <c r="AJ495" s="6"/>
      <c r="AK495" s="6"/>
      <c r="AL495" s="6">
        <f t="shared" si="170"/>
        <v>195</v>
      </c>
      <c r="AM495" s="6">
        <v>195</v>
      </c>
      <c r="AN495" s="252">
        <f t="shared" si="164"/>
        <v>100</v>
      </c>
    </row>
    <row r="496" spans="1:42" ht="21" customHeight="1">
      <c r="A496" s="277" t="s">
        <v>66</v>
      </c>
      <c r="B496" s="25">
        <v>913</v>
      </c>
      <c r="C496" s="8" t="s">
        <v>91</v>
      </c>
      <c r="D496" s="8" t="s">
        <v>165</v>
      </c>
      <c r="E496" s="8" t="s">
        <v>67</v>
      </c>
      <c r="F496" s="138"/>
      <c r="G496" s="138"/>
      <c r="H496" s="6"/>
      <c r="I496" s="6"/>
      <c r="J496" s="6"/>
      <c r="K496" s="252"/>
      <c r="L496" s="6"/>
      <c r="M496" s="6"/>
      <c r="N496" s="6"/>
      <c r="O496" s="6"/>
      <c r="P496" s="6"/>
      <c r="Q496" s="6"/>
      <c r="R496" s="6"/>
      <c r="S496" s="6"/>
      <c r="T496" s="252"/>
      <c r="U496" s="6"/>
      <c r="V496" s="6"/>
      <c r="W496" s="6"/>
      <c r="X496" s="6"/>
      <c r="Y496" s="6">
        <v>10</v>
      </c>
      <c r="Z496" s="6">
        <f t="shared" si="172"/>
        <v>10</v>
      </c>
      <c r="AA496" s="6"/>
      <c r="AB496" s="6">
        <v>12</v>
      </c>
      <c r="AC496" s="6">
        <f t="shared" si="167"/>
        <v>22</v>
      </c>
      <c r="AD496" s="6"/>
      <c r="AE496" s="6">
        <v>28</v>
      </c>
      <c r="AF496" s="6">
        <f t="shared" si="177"/>
        <v>50</v>
      </c>
      <c r="AG496" s="6"/>
      <c r="AH496" s="6"/>
      <c r="AI496" s="6"/>
      <c r="AJ496" s="6"/>
      <c r="AK496" s="6"/>
      <c r="AL496" s="6"/>
      <c r="AM496" s="6">
        <v>50</v>
      </c>
      <c r="AN496" s="252">
        <f t="shared" si="164"/>
        <v>100</v>
      </c>
    </row>
    <row r="497" spans="1:44" ht="33.75" customHeight="1">
      <c r="A497" s="1" t="s">
        <v>121</v>
      </c>
      <c r="B497" s="25">
        <v>913</v>
      </c>
      <c r="C497" s="8" t="s">
        <v>91</v>
      </c>
      <c r="D497" s="8" t="s">
        <v>154</v>
      </c>
      <c r="E497" s="8"/>
      <c r="F497" s="161">
        <f>F498+F502</f>
        <v>11826.8</v>
      </c>
      <c r="G497" s="161">
        <f>G498+G502</f>
        <v>0</v>
      </c>
      <c r="H497" s="6">
        <f t="shared" si="174"/>
        <v>11826.8</v>
      </c>
      <c r="I497" s="6">
        <f>I498+I502</f>
        <v>0</v>
      </c>
      <c r="J497" s="6"/>
      <c r="K497" s="252">
        <f t="shared" si="171"/>
        <v>11826.8</v>
      </c>
      <c r="L497" s="6">
        <f t="shared" ref="L497:AK497" si="180">L498+L502</f>
        <v>0</v>
      </c>
      <c r="M497" s="6">
        <f t="shared" si="180"/>
        <v>995.9</v>
      </c>
      <c r="N497" s="6">
        <f t="shared" si="176"/>
        <v>12822.699999999999</v>
      </c>
      <c r="O497" s="6">
        <f t="shared" si="180"/>
        <v>0</v>
      </c>
      <c r="P497" s="6">
        <f t="shared" si="180"/>
        <v>85.5</v>
      </c>
      <c r="Q497" s="6">
        <f t="shared" si="180"/>
        <v>12908.2</v>
      </c>
      <c r="R497" s="6">
        <f t="shared" si="180"/>
        <v>0</v>
      </c>
      <c r="S497" s="6">
        <f t="shared" si="180"/>
        <v>0</v>
      </c>
      <c r="T497" s="252">
        <f t="shared" si="168"/>
        <v>12908.2</v>
      </c>
      <c r="U497" s="6">
        <f t="shared" si="180"/>
        <v>0</v>
      </c>
      <c r="V497" s="6">
        <f>V498+V502+V506</f>
        <v>335</v>
      </c>
      <c r="W497" s="6">
        <f t="shared" si="173"/>
        <v>13243.2</v>
      </c>
      <c r="X497" s="6">
        <f t="shared" si="180"/>
        <v>0</v>
      </c>
      <c r="Y497" s="6">
        <f t="shared" si="180"/>
        <v>0</v>
      </c>
      <c r="Z497" s="6">
        <f t="shared" si="172"/>
        <v>13243.2</v>
      </c>
      <c r="AA497" s="6">
        <f t="shared" si="180"/>
        <v>0</v>
      </c>
      <c r="AB497" s="6">
        <f t="shared" si="180"/>
        <v>34.200000000000003</v>
      </c>
      <c r="AC497" s="6">
        <f t="shared" si="167"/>
        <v>13277.400000000001</v>
      </c>
      <c r="AD497" s="6">
        <f t="shared" si="180"/>
        <v>0</v>
      </c>
      <c r="AE497" s="6">
        <f>AE498+AE502+AE506</f>
        <v>-917.80000000000007</v>
      </c>
      <c r="AF497" s="156">
        <f>AF498+AF502+AF506</f>
        <v>12455.2</v>
      </c>
      <c r="AG497" s="6">
        <f t="shared" si="180"/>
        <v>0</v>
      </c>
      <c r="AH497" s="6">
        <f t="shared" si="180"/>
        <v>0</v>
      </c>
      <c r="AI497" s="6">
        <f t="shared" si="169"/>
        <v>12455.2</v>
      </c>
      <c r="AJ497" s="6">
        <f t="shared" si="180"/>
        <v>0</v>
      </c>
      <c r="AK497" s="6">
        <f t="shared" si="180"/>
        <v>0</v>
      </c>
      <c r="AL497" s="6">
        <f t="shared" si="170"/>
        <v>12455.2</v>
      </c>
      <c r="AM497" s="156">
        <f>AM498+AM502+AM506</f>
        <v>12421.7</v>
      </c>
      <c r="AN497" s="252">
        <f t="shared" si="164"/>
        <v>99.731036033142786</v>
      </c>
    </row>
    <row r="498" spans="1:44" ht="35.25" customHeight="1">
      <c r="A498" s="1" t="s">
        <v>216</v>
      </c>
      <c r="B498" s="25">
        <v>913</v>
      </c>
      <c r="C498" s="8" t="s">
        <v>91</v>
      </c>
      <c r="D498" s="8" t="s">
        <v>154</v>
      </c>
      <c r="E498" s="8"/>
      <c r="F498" s="161">
        <f>F499+F500+F501</f>
        <v>7961.6</v>
      </c>
      <c r="G498" s="161">
        <f>G499+G500+G501</f>
        <v>0</v>
      </c>
      <c r="H498" s="6">
        <f t="shared" si="174"/>
        <v>7961.6</v>
      </c>
      <c r="I498" s="6"/>
      <c r="J498" s="6"/>
      <c r="K498" s="252">
        <f t="shared" si="171"/>
        <v>7961.6</v>
      </c>
      <c r="L498" s="6"/>
      <c r="M498" s="6">
        <f>M499+M500+M501</f>
        <v>0</v>
      </c>
      <c r="N498" s="6">
        <f t="shared" si="176"/>
        <v>7961.6</v>
      </c>
      <c r="O498" s="6"/>
      <c r="P498" s="6">
        <f>SUM(P499:P501)</f>
        <v>3.1</v>
      </c>
      <c r="Q498" s="6">
        <f>Q499+Q500+Q501</f>
        <v>7964.7000000000007</v>
      </c>
      <c r="R498" s="6"/>
      <c r="S498" s="6"/>
      <c r="T498" s="252">
        <f t="shared" si="168"/>
        <v>7964.7000000000007</v>
      </c>
      <c r="U498" s="6"/>
      <c r="V498" s="6">
        <f>V500</f>
        <v>220.1</v>
      </c>
      <c r="W498" s="6">
        <f t="shared" si="173"/>
        <v>8184.8000000000011</v>
      </c>
      <c r="X498" s="6"/>
      <c r="Y498" s="6"/>
      <c r="Z498" s="6">
        <f t="shared" si="172"/>
        <v>8184.8000000000011</v>
      </c>
      <c r="AA498" s="6"/>
      <c r="AB498" s="6">
        <f>AB499+AB500+AB501</f>
        <v>0</v>
      </c>
      <c r="AC498" s="6">
        <f t="shared" si="167"/>
        <v>8184.8000000000011</v>
      </c>
      <c r="AD498" s="6"/>
      <c r="AE498" s="6">
        <f>AE499+AE500</f>
        <v>-810.4</v>
      </c>
      <c r="AF498" s="6">
        <f t="shared" si="177"/>
        <v>7374.4000000000015</v>
      </c>
      <c r="AG498" s="6"/>
      <c r="AH498" s="6">
        <f>AH499+AH500</f>
        <v>0</v>
      </c>
      <c r="AI498" s="6">
        <f t="shared" si="169"/>
        <v>7374.4000000000015</v>
      </c>
      <c r="AJ498" s="6">
        <f>AJ499+AJ500</f>
        <v>0</v>
      </c>
      <c r="AK498" s="6">
        <f>AK499+AK500</f>
        <v>0</v>
      </c>
      <c r="AL498" s="6">
        <f t="shared" si="170"/>
        <v>7374.4000000000015</v>
      </c>
      <c r="AM498" s="156">
        <f>AM499+AM500+AM501</f>
        <v>7374.4000000000005</v>
      </c>
      <c r="AN498" s="252">
        <f t="shared" si="164"/>
        <v>99.999999999999986</v>
      </c>
      <c r="AO498" s="6">
        <f>AO499+AO500+AO501</f>
        <v>9802.9</v>
      </c>
      <c r="AP498" s="6">
        <f>AP499+AP500+AP501</f>
        <v>9802.9</v>
      </c>
      <c r="AQ498" s="6">
        <f>AQ499+AQ500+AQ501</f>
        <v>9802.9</v>
      </c>
    </row>
    <row r="499" spans="1:44" ht="33.75" customHeight="1">
      <c r="A499" s="1" t="s">
        <v>6</v>
      </c>
      <c r="B499" s="25">
        <v>913</v>
      </c>
      <c r="C499" s="8" t="s">
        <v>91</v>
      </c>
      <c r="D499" s="8" t="s">
        <v>154</v>
      </c>
      <c r="E499" s="8" t="s">
        <v>7</v>
      </c>
      <c r="F499" s="138">
        <v>7448.6</v>
      </c>
      <c r="G499" s="138"/>
      <c r="H499" s="6">
        <f t="shared" si="174"/>
        <v>7448.6</v>
      </c>
      <c r="I499" s="6"/>
      <c r="J499" s="6"/>
      <c r="K499" s="252">
        <f t="shared" si="171"/>
        <v>7448.6</v>
      </c>
      <c r="L499" s="6"/>
      <c r="M499" s="6"/>
      <c r="N499" s="6">
        <f t="shared" si="176"/>
        <v>7448.6</v>
      </c>
      <c r="O499" s="6"/>
      <c r="P499" s="6">
        <v>3.1</v>
      </c>
      <c r="Q499" s="6">
        <f t="shared" si="178"/>
        <v>7451.7000000000007</v>
      </c>
      <c r="R499" s="6"/>
      <c r="S499" s="6"/>
      <c r="T499" s="252">
        <f t="shared" si="168"/>
        <v>7451.7000000000007</v>
      </c>
      <c r="U499" s="6"/>
      <c r="V499" s="6"/>
      <c r="W499" s="6">
        <f t="shared" si="173"/>
        <v>7451.7000000000007</v>
      </c>
      <c r="X499" s="6"/>
      <c r="Y499" s="6"/>
      <c r="Z499" s="6">
        <f t="shared" si="172"/>
        <v>7451.7000000000007</v>
      </c>
      <c r="AA499" s="6"/>
      <c r="AB499" s="6"/>
      <c r="AC499" s="6">
        <f t="shared" si="167"/>
        <v>7451.7000000000007</v>
      </c>
      <c r="AD499" s="6"/>
      <c r="AE499" s="6">
        <f>-500-151-159.4</f>
        <v>-810.4</v>
      </c>
      <c r="AF499" s="6">
        <f t="shared" si="177"/>
        <v>6641.3000000000011</v>
      </c>
      <c r="AG499" s="6"/>
      <c r="AH499" s="6"/>
      <c r="AI499" s="6">
        <f t="shared" si="169"/>
        <v>6641.3000000000011</v>
      </c>
      <c r="AJ499" s="6"/>
      <c r="AK499" s="6"/>
      <c r="AL499" s="6">
        <f t="shared" si="170"/>
        <v>6641.3000000000011</v>
      </c>
      <c r="AM499" s="138">
        <v>6641.3</v>
      </c>
      <c r="AN499" s="252">
        <f t="shared" si="164"/>
        <v>99.999999999999986</v>
      </c>
      <c r="AO499" s="6">
        <v>8650.7999999999993</v>
      </c>
      <c r="AP499" s="6">
        <v>8650.7999999999993</v>
      </c>
      <c r="AQ499" s="149">
        <v>8650.7999999999993</v>
      </c>
      <c r="AR499" s="118"/>
    </row>
    <row r="500" spans="1:44" ht="21" customHeight="1">
      <c r="A500" s="1" t="s">
        <v>8</v>
      </c>
      <c r="B500" s="25">
        <v>913</v>
      </c>
      <c r="C500" s="8" t="s">
        <v>91</v>
      </c>
      <c r="D500" s="8" t="s">
        <v>154</v>
      </c>
      <c r="E500" s="8" t="s">
        <v>9</v>
      </c>
      <c r="F500" s="138">
        <v>502</v>
      </c>
      <c r="G500" s="138"/>
      <c r="H500" s="6">
        <f t="shared" si="174"/>
        <v>502</v>
      </c>
      <c r="I500" s="6"/>
      <c r="J500" s="6"/>
      <c r="K500" s="252">
        <f t="shared" si="171"/>
        <v>502</v>
      </c>
      <c r="L500" s="6"/>
      <c r="M500" s="6"/>
      <c r="N500" s="6">
        <f t="shared" si="176"/>
        <v>502</v>
      </c>
      <c r="O500" s="6"/>
      <c r="P500" s="6"/>
      <c r="Q500" s="6">
        <f t="shared" si="178"/>
        <v>502</v>
      </c>
      <c r="R500" s="6"/>
      <c r="S500" s="6"/>
      <c r="T500" s="252">
        <f t="shared" si="168"/>
        <v>502</v>
      </c>
      <c r="U500" s="6"/>
      <c r="V500" s="6">
        <v>220.1</v>
      </c>
      <c r="W500" s="6">
        <f t="shared" si="173"/>
        <v>722.1</v>
      </c>
      <c r="X500" s="6"/>
      <c r="Y500" s="6"/>
      <c r="Z500" s="6">
        <f t="shared" si="172"/>
        <v>722.1</v>
      </c>
      <c r="AA500" s="6"/>
      <c r="AB500" s="6">
        <v>11</v>
      </c>
      <c r="AC500" s="6">
        <f t="shared" si="167"/>
        <v>733.1</v>
      </c>
      <c r="AD500" s="6"/>
      <c r="AE500" s="6"/>
      <c r="AF500" s="6">
        <f t="shared" si="177"/>
        <v>733.1</v>
      </c>
      <c r="AG500" s="6"/>
      <c r="AH500" s="6"/>
      <c r="AI500" s="6">
        <f t="shared" si="169"/>
        <v>733.1</v>
      </c>
      <c r="AJ500" s="6"/>
      <c r="AK500" s="6"/>
      <c r="AL500" s="6">
        <f t="shared" si="170"/>
        <v>733.1</v>
      </c>
      <c r="AM500" s="138">
        <v>733.1</v>
      </c>
      <c r="AN500" s="252">
        <f t="shared" si="164"/>
        <v>100</v>
      </c>
      <c r="AO500" s="6">
        <v>1128.0999999999999</v>
      </c>
      <c r="AP500" s="6">
        <v>1128.0999999999999</v>
      </c>
      <c r="AQ500" s="149">
        <v>1128.0999999999999</v>
      </c>
      <c r="AR500" s="118"/>
    </row>
    <row r="501" spans="1:44" ht="21.75" customHeight="1">
      <c r="A501" s="1" t="s">
        <v>17</v>
      </c>
      <c r="B501" s="25">
        <v>913</v>
      </c>
      <c r="C501" s="8" t="s">
        <v>91</v>
      </c>
      <c r="D501" s="8" t="s">
        <v>154</v>
      </c>
      <c r="E501" s="8" t="s">
        <v>18</v>
      </c>
      <c r="F501" s="138">
        <v>11</v>
      </c>
      <c r="G501" s="138"/>
      <c r="H501" s="6">
        <f t="shared" si="174"/>
        <v>11</v>
      </c>
      <c r="I501" s="6"/>
      <c r="J501" s="6"/>
      <c r="K501" s="252">
        <f t="shared" si="171"/>
        <v>11</v>
      </c>
      <c r="L501" s="6"/>
      <c r="M501" s="6"/>
      <c r="N501" s="6">
        <f t="shared" si="176"/>
        <v>11</v>
      </c>
      <c r="O501" s="6"/>
      <c r="P501" s="6"/>
      <c r="Q501" s="6">
        <f t="shared" si="178"/>
        <v>11</v>
      </c>
      <c r="R501" s="6"/>
      <c r="S501" s="6"/>
      <c r="T501" s="252">
        <f t="shared" si="168"/>
        <v>11</v>
      </c>
      <c r="U501" s="6"/>
      <c r="V501" s="6"/>
      <c r="W501" s="6">
        <f t="shared" si="173"/>
        <v>11</v>
      </c>
      <c r="X501" s="6"/>
      <c r="Y501" s="6"/>
      <c r="Z501" s="6">
        <f t="shared" si="172"/>
        <v>11</v>
      </c>
      <c r="AA501" s="6"/>
      <c r="AB501" s="6">
        <v>-11</v>
      </c>
      <c r="AC501" s="6">
        <f t="shared" si="167"/>
        <v>0</v>
      </c>
      <c r="AD501" s="6"/>
      <c r="AE501" s="6"/>
      <c r="AF501" s="6">
        <f t="shared" si="177"/>
        <v>0</v>
      </c>
      <c r="AG501" s="6"/>
      <c r="AH501" s="6"/>
      <c r="AI501" s="6">
        <f t="shared" si="169"/>
        <v>0</v>
      </c>
      <c r="AJ501" s="6"/>
      <c r="AK501" s="6"/>
      <c r="AL501" s="6">
        <f t="shared" si="170"/>
        <v>0</v>
      </c>
      <c r="AM501" s="138"/>
      <c r="AN501" s="252"/>
      <c r="AO501" s="6">
        <v>24</v>
      </c>
      <c r="AP501" s="6">
        <v>24</v>
      </c>
      <c r="AQ501" s="149">
        <v>24</v>
      </c>
      <c r="AR501" s="118"/>
    </row>
    <row r="502" spans="1:44" ht="21" customHeight="1">
      <c r="A502" s="1" t="s">
        <v>244</v>
      </c>
      <c r="B502" s="25">
        <v>913</v>
      </c>
      <c r="C502" s="8" t="s">
        <v>91</v>
      </c>
      <c r="D502" s="8" t="s">
        <v>154</v>
      </c>
      <c r="E502" s="8"/>
      <c r="F502" s="161">
        <f>F503+F504+F505</f>
        <v>3865.2</v>
      </c>
      <c r="G502" s="161">
        <f>G503+G504+G505</f>
        <v>0</v>
      </c>
      <c r="H502" s="6">
        <f t="shared" si="174"/>
        <v>3865.2</v>
      </c>
      <c r="I502" s="6">
        <f>I503+I504+I505</f>
        <v>0</v>
      </c>
      <c r="J502" s="6"/>
      <c r="K502" s="252">
        <f t="shared" si="171"/>
        <v>3865.2</v>
      </c>
      <c r="L502" s="6">
        <f t="shared" ref="L502:AK502" si="181">L503+L504+L505</f>
        <v>0</v>
      </c>
      <c r="M502" s="6">
        <f>M503+M504+M505</f>
        <v>995.9</v>
      </c>
      <c r="N502" s="6">
        <f t="shared" si="176"/>
        <v>4861.0999999999995</v>
      </c>
      <c r="O502" s="6">
        <f t="shared" si="181"/>
        <v>0</v>
      </c>
      <c r="P502" s="6">
        <f t="shared" si="181"/>
        <v>82.4</v>
      </c>
      <c r="Q502" s="6">
        <f t="shared" si="178"/>
        <v>4943.4999999999991</v>
      </c>
      <c r="R502" s="6">
        <f t="shared" si="181"/>
        <v>0</v>
      </c>
      <c r="S502" s="6">
        <f t="shared" si="181"/>
        <v>0</v>
      </c>
      <c r="T502" s="252">
        <f t="shared" si="168"/>
        <v>4943.4999999999991</v>
      </c>
      <c r="U502" s="6">
        <f t="shared" si="181"/>
        <v>0</v>
      </c>
      <c r="V502" s="6">
        <f>V504</f>
        <v>32.6</v>
      </c>
      <c r="W502" s="6">
        <f t="shared" si="173"/>
        <v>4976.0999999999995</v>
      </c>
      <c r="X502" s="6">
        <f t="shared" si="181"/>
        <v>0</v>
      </c>
      <c r="Y502" s="6">
        <f t="shared" si="181"/>
        <v>0</v>
      </c>
      <c r="Z502" s="6">
        <f t="shared" si="172"/>
        <v>4976.0999999999995</v>
      </c>
      <c r="AA502" s="6">
        <f t="shared" si="181"/>
        <v>0</v>
      </c>
      <c r="AB502" s="6">
        <f t="shared" si="181"/>
        <v>34.200000000000003</v>
      </c>
      <c r="AC502" s="6">
        <f t="shared" si="167"/>
        <v>5010.2999999999993</v>
      </c>
      <c r="AD502" s="6">
        <f t="shared" si="181"/>
        <v>0</v>
      </c>
      <c r="AE502" s="6">
        <f>AE503+AE504+AE505</f>
        <v>-118.30000000000001</v>
      </c>
      <c r="AF502" s="6">
        <f t="shared" si="177"/>
        <v>4891.9999999999991</v>
      </c>
      <c r="AG502" s="6">
        <f t="shared" si="181"/>
        <v>0</v>
      </c>
      <c r="AH502" s="6">
        <f t="shared" si="181"/>
        <v>0</v>
      </c>
      <c r="AI502" s="6">
        <f t="shared" si="169"/>
        <v>4891.9999999999991</v>
      </c>
      <c r="AJ502" s="6">
        <f t="shared" si="181"/>
        <v>0</v>
      </c>
      <c r="AK502" s="6">
        <f t="shared" si="181"/>
        <v>0</v>
      </c>
      <c r="AL502" s="6">
        <f t="shared" si="170"/>
        <v>4891.9999999999991</v>
      </c>
      <c r="AM502" s="156">
        <f>AM503+AM504+AM505</f>
        <v>4858.5</v>
      </c>
      <c r="AN502" s="252">
        <f t="shared" si="164"/>
        <v>99.3152085036795</v>
      </c>
    </row>
    <row r="503" spans="1:44" ht="33.75" customHeight="1">
      <c r="A503" s="1" t="s">
        <v>6</v>
      </c>
      <c r="B503" s="25">
        <v>913</v>
      </c>
      <c r="C503" s="8" t="s">
        <v>91</v>
      </c>
      <c r="D503" s="8" t="s">
        <v>154</v>
      </c>
      <c r="E503" s="8" t="s">
        <v>7</v>
      </c>
      <c r="F503" s="138">
        <v>3397.1</v>
      </c>
      <c r="G503" s="138"/>
      <c r="H503" s="6">
        <f t="shared" si="174"/>
        <v>3397.1</v>
      </c>
      <c r="I503" s="6"/>
      <c r="J503" s="6"/>
      <c r="K503" s="252">
        <f t="shared" si="171"/>
        <v>3397.1</v>
      </c>
      <c r="L503" s="6"/>
      <c r="M503" s="6"/>
      <c r="N503" s="6">
        <f t="shared" si="176"/>
        <v>3397.1</v>
      </c>
      <c r="O503" s="6"/>
      <c r="P503" s="6">
        <v>9.4</v>
      </c>
      <c r="Q503" s="6">
        <f t="shared" si="178"/>
        <v>3406.5</v>
      </c>
      <c r="R503" s="6"/>
      <c r="S503" s="6"/>
      <c r="T503" s="252">
        <f t="shared" si="168"/>
        <v>3406.5</v>
      </c>
      <c r="U503" s="6"/>
      <c r="V503" s="6"/>
      <c r="W503" s="6">
        <f t="shared" si="173"/>
        <v>3406.5</v>
      </c>
      <c r="X503" s="6"/>
      <c r="Y503" s="6"/>
      <c r="Z503" s="6">
        <f t="shared" si="172"/>
        <v>3406.5</v>
      </c>
      <c r="AA503" s="6"/>
      <c r="AB503" s="6"/>
      <c r="AC503" s="6">
        <f t="shared" si="167"/>
        <v>3406.5</v>
      </c>
      <c r="AD503" s="6"/>
      <c r="AE503" s="6">
        <f>-85.4-32.9-25.1</f>
        <v>-143.4</v>
      </c>
      <c r="AF503" s="6">
        <f t="shared" si="177"/>
        <v>3263.1</v>
      </c>
      <c r="AG503" s="6"/>
      <c r="AH503" s="6"/>
      <c r="AI503" s="6">
        <f t="shared" si="169"/>
        <v>3263.1</v>
      </c>
      <c r="AJ503" s="6"/>
      <c r="AK503" s="6"/>
      <c r="AL503" s="6">
        <f t="shared" si="170"/>
        <v>3263.1</v>
      </c>
      <c r="AM503" s="138">
        <v>3241.6</v>
      </c>
      <c r="AN503" s="252">
        <f t="shared" si="164"/>
        <v>99.341117342404459</v>
      </c>
    </row>
    <row r="504" spans="1:44" ht="21" customHeight="1">
      <c r="A504" s="1" t="s">
        <v>8</v>
      </c>
      <c r="B504" s="25">
        <v>913</v>
      </c>
      <c r="C504" s="8" t="s">
        <v>91</v>
      </c>
      <c r="D504" s="8" t="s">
        <v>154</v>
      </c>
      <c r="E504" s="8" t="s">
        <v>9</v>
      </c>
      <c r="F504" s="138">
        <v>452.9</v>
      </c>
      <c r="G504" s="138"/>
      <c r="H504" s="6">
        <f t="shared" si="174"/>
        <v>452.9</v>
      </c>
      <c r="I504" s="6"/>
      <c r="J504" s="6"/>
      <c r="K504" s="252">
        <f t="shared" si="171"/>
        <v>452.9</v>
      </c>
      <c r="L504" s="6"/>
      <c r="M504" s="6">
        <v>995.9</v>
      </c>
      <c r="N504" s="6">
        <f t="shared" si="176"/>
        <v>1448.8</v>
      </c>
      <c r="O504" s="6"/>
      <c r="P504" s="6">
        <v>73</v>
      </c>
      <c r="Q504" s="6">
        <f t="shared" si="178"/>
        <v>1521.8</v>
      </c>
      <c r="R504" s="6"/>
      <c r="S504" s="6"/>
      <c r="T504" s="252">
        <f t="shared" si="168"/>
        <v>1521.8</v>
      </c>
      <c r="U504" s="6"/>
      <c r="V504" s="6">
        <v>32.6</v>
      </c>
      <c r="W504" s="6">
        <f t="shared" si="173"/>
        <v>1554.3999999999999</v>
      </c>
      <c r="X504" s="6"/>
      <c r="Y504" s="6"/>
      <c r="Z504" s="6">
        <f t="shared" si="172"/>
        <v>1554.3999999999999</v>
      </c>
      <c r="AA504" s="6"/>
      <c r="AB504" s="6">
        <v>34.200000000000003</v>
      </c>
      <c r="AC504" s="6">
        <f t="shared" si="167"/>
        <v>1588.6</v>
      </c>
      <c r="AD504" s="6"/>
      <c r="AE504" s="6">
        <v>25.1</v>
      </c>
      <c r="AF504" s="6">
        <f t="shared" si="177"/>
        <v>1613.6999999999998</v>
      </c>
      <c r="AG504" s="6"/>
      <c r="AH504" s="6"/>
      <c r="AI504" s="6">
        <f t="shared" si="169"/>
        <v>1613.6999999999998</v>
      </c>
      <c r="AJ504" s="6"/>
      <c r="AK504" s="6"/>
      <c r="AL504" s="6">
        <f t="shared" si="170"/>
        <v>1613.6999999999998</v>
      </c>
      <c r="AM504" s="138">
        <v>1610.1</v>
      </c>
      <c r="AN504" s="252">
        <f t="shared" si="164"/>
        <v>99.776910206358053</v>
      </c>
    </row>
    <row r="505" spans="1:44" ht="21" customHeight="1">
      <c r="A505" s="1" t="s">
        <v>17</v>
      </c>
      <c r="B505" s="25">
        <v>913</v>
      </c>
      <c r="C505" s="8" t="s">
        <v>91</v>
      </c>
      <c r="D505" s="8" t="s">
        <v>154</v>
      </c>
      <c r="E505" s="8" t="s">
        <v>18</v>
      </c>
      <c r="F505" s="138">
        <v>15.2</v>
      </c>
      <c r="G505" s="138"/>
      <c r="H505" s="6">
        <f t="shared" si="174"/>
        <v>15.2</v>
      </c>
      <c r="I505" s="6"/>
      <c r="J505" s="6"/>
      <c r="K505" s="252">
        <f t="shared" si="171"/>
        <v>15.2</v>
      </c>
      <c r="L505" s="6"/>
      <c r="M505" s="6"/>
      <c r="N505" s="6">
        <f t="shared" si="176"/>
        <v>15.2</v>
      </c>
      <c r="O505" s="6"/>
      <c r="P505" s="6"/>
      <c r="Q505" s="6">
        <f t="shared" si="178"/>
        <v>15.2</v>
      </c>
      <c r="R505" s="6"/>
      <c r="S505" s="6"/>
      <c r="T505" s="252">
        <f t="shared" si="168"/>
        <v>15.2</v>
      </c>
      <c r="U505" s="6"/>
      <c r="V505" s="6"/>
      <c r="W505" s="6">
        <f t="shared" si="173"/>
        <v>15.2</v>
      </c>
      <c r="X505" s="6"/>
      <c r="Y505" s="6"/>
      <c r="Z505" s="6">
        <f t="shared" si="172"/>
        <v>15.2</v>
      </c>
      <c r="AA505" s="6"/>
      <c r="AB505" s="6"/>
      <c r="AC505" s="6">
        <f t="shared" si="167"/>
        <v>15.2</v>
      </c>
      <c r="AD505" s="6"/>
      <c r="AE505" s="6"/>
      <c r="AF505" s="6">
        <f t="shared" si="177"/>
        <v>15.2</v>
      </c>
      <c r="AG505" s="6"/>
      <c r="AH505" s="6"/>
      <c r="AI505" s="6">
        <f t="shared" si="169"/>
        <v>15.2</v>
      </c>
      <c r="AJ505" s="6"/>
      <c r="AK505" s="6"/>
      <c r="AL505" s="6">
        <f t="shared" si="170"/>
        <v>15.2</v>
      </c>
      <c r="AM505" s="138">
        <v>6.8</v>
      </c>
      <c r="AN505" s="252">
        <f t="shared" si="164"/>
        <v>44.736842105263158</v>
      </c>
    </row>
    <row r="506" spans="1:44" ht="21.75" customHeight="1">
      <c r="A506" s="1" t="s">
        <v>462</v>
      </c>
      <c r="B506" s="25">
        <v>913</v>
      </c>
      <c r="C506" s="8" t="s">
        <v>91</v>
      </c>
      <c r="D506" s="8" t="s">
        <v>154</v>
      </c>
      <c r="E506" s="8" t="s">
        <v>9</v>
      </c>
      <c r="F506" s="138"/>
      <c r="G506" s="138"/>
      <c r="H506" s="6"/>
      <c r="I506" s="6"/>
      <c r="J506" s="6">
        <v>34.1</v>
      </c>
      <c r="K506" s="252">
        <f t="shared" si="171"/>
        <v>34.1</v>
      </c>
      <c r="L506" s="6"/>
      <c r="M506" s="6">
        <f>51.5+10</f>
        <v>61.5</v>
      </c>
      <c r="N506" s="6">
        <f t="shared" si="176"/>
        <v>95.6</v>
      </c>
      <c r="O506" s="6"/>
      <c r="P506" s="6"/>
      <c r="Q506" s="6">
        <f t="shared" si="178"/>
        <v>95.6</v>
      </c>
      <c r="R506" s="6"/>
      <c r="S506" s="6"/>
      <c r="T506" s="252">
        <f t="shared" si="168"/>
        <v>95.6</v>
      </c>
      <c r="U506" s="6"/>
      <c r="V506" s="6">
        <f>78+4.3</f>
        <v>82.3</v>
      </c>
      <c r="W506" s="6">
        <f t="shared" si="173"/>
        <v>177.89999999999998</v>
      </c>
      <c r="X506" s="6"/>
      <c r="Y506" s="6"/>
      <c r="Z506" s="6">
        <f t="shared" si="172"/>
        <v>177.89999999999998</v>
      </c>
      <c r="AA506" s="6"/>
      <c r="AB506" s="6"/>
      <c r="AC506" s="6">
        <f t="shared" si="167"/>
        <v>177.89999999999998</v>
      </c>
      <c r="AD506" s="6"/>
      <c r="AE506" s="6">
        <f>14.6-3.7</f>
        <v>10.899999999999999</v>
      </c>
      <c r="AF506" s="6">
        <f t="shared" si="177"/>
        <v>188.79999999999998</v>
      </c>
      <c r="AG506" s="6"/>
      <c r="AH506" s="6"/>
      <c r="AI506" s="6"/>
      <c r="AJ506" s="6"/>
      <c r="AK506" s="6"/>
      <c r="AL506" s="6"/>
      <c r="AM506" s="6">
        <v>188.8</v>
      </c>
      <c r="AN506" s="252">
        <f t="shared" si="164"/>
        <v>100.00000000000003</v>
      </c>
    </row>
    <row r="507" spans="1:44" s="55" customFormat="1" ht="33.75" customHeight="1">
      <c r="A507" s="69" t="s">
        <v>62</v>
      </c>
      <c r="B507" s="87">
        <v>913</v>
      </c>
      <c r="C507" s="58" t="s">
        <v>63</v>
      </c>
      <c r="D507" s="58"/>
      <c r="E507" s="58"/>
      <c r="F507" s="163">
        <f>F508+F517</f>
        <v>0</v>
      </c>
      <c r="G507" s="163">
        <f>G508+G517</f>
        <v>16149.699999999999</v>
      </c>
      <c r="H507" s="6">
        <f t="shared" ref="H507:H515" si="182">F507+G507</f>
        <v>16149.699999999999</v>
      </c>
      <c r="I507" s="28">
        <f t="shared" ref="I507:AM507" si="183">I508+I517</f>
        <v>0</v>
      </c>
      <c r="J507" s="28"/>
      <c r="K507" s="252">
        <f t="shared" si="171"/>
        <v>16149.699999999999</v>
      </c>
      <c r="L507" s="28">
        <f t="shared" si="183"/>
        <v>0</v>
      </c>
      <c r="M507" s="28">
        <f t="shared" si="183"/>
        <v>0</v>
      </c>
      <c r="N507" s="28">
        <f t="shared" si="183"/>
        <v>16149.699999999999</v>
      </c>
      <c r="O507" s="28">
        <f t="shared" si="183"/>
        <v>0</v>
      </c>
      <c r="P507" s="28">
        <f t="shared" si="183"/>
        <v>0</v>
      </c>
      <c r="Q507" s="28">
        <f t="shared" si="183"/>
        <v>16149.699999999999</v>
      </c>
      <c r="R507" s="28">
        <f t="shared" si="183"/>
        <v>0</v>
      </c>
      <c r="S507" s="28">
        <f t="shared" si="183"/>
        <v>0</v>
      </c>
      <c r="T507" s="252">
        <f t="shared" si="168"/>
        <v>16149.699999999999</v>
      </c>
      <c r="U507" s="28">
        <f t="shared" si="183"/>
        <v>361.3</v>
      </c>
      <c r="V507" s="28">
        <f t="shared" si="183"/>
        <v>0</v>
      </c>
      <c r="W507" s="28">
        <f t="shared" si="183"/>
        <v>16511</v>
      </c>
      <c r="X507" s="28">
        <f t="shared" si="183"/>
        <v>0</v>
      </c>
      <c r="Y507" s="28">
        <f t="shared" si="183"/>
        <v>0</v>
      </c>
      <c r="Z507" s="28">
        <f t="shared" si="183"/>
        <v>16511</v>
      </c>
      <c r="AA507" s="28">
        <f t="shared" si="183"/>
        <v>650</v>
      </c>
      <c r="AB507" s="28">
        <f t="shared" si="183"/>
        <v>0</v>
      </c>
      <c r="AC507" s="28">
        <f t="shared" si="183"/>
        <v>17161</v>
      </c>
      <c r="AD507" s="28">
        <f t="shared" si="183"/>
        <v>-2356.6</v>
      </c>
      <c r="AE507" s="28">
        <f t="shared" si="183"/>
        <v>0</v>
      </c>
      <c r="AF507" s="6">
        <f t="shared" si="177"/>
        <v>14804.4</v>
      </c>
      <c r="AG507" s="28">
        <f t="shared" si="183"/>
        <v>0</v>
      </c>
      <c r="AH507" s="28">
        <f t="shared" si="183"/>
        <v>0</v>
      </c>
      <c r="AI507" s="28">
        <f t="shared" si="183"/>
        <v>14804.4</v>
      </c>
      <c r="AJ507" s="28">
        <f t="shared" si="183"/>
        <v>0</v>
      </c>
      <c r="AK507" s="28">
        <f t="shared" si="183"/>
        <v>0</v>
      </c>
      <c r="AL507" s="28">
        <f t="shared" si="183"/>
        <v>14804.4</v>
      </c>
      <c r="AM507" s="155">
        <f t="shared" si="183"/>
        <v>14517.8</v>
      </c>
      <c r="AN507" s="252">
        <f t="shared" si="164"/>
        <v>98.06408905460539</v>
      </c>
    </row>
    <row r="508" spans="1:44" s="55" customFormat="1" ht="21" customHeight="1">
      <c r="A508" s="61" t="s">
        <v>68</v>
      </c>
      <c r="B508" s="87">
        <v>913</v>
      </c>
      <c r="C508" s="58" t="s">
        <v>69</v>
      </c>
      <c r="D508" s="58"/>
      <c r="E508" s="58"/>
      <c r="F508" s="163">
        <f>F510+F513</f>
        <v>0</v>
      </c>
      <c r="G508" s="163">
        <f>G510+G513</f>
        <v>3846.6</v>
      </c>
      <c r="H508" s="144">
        <f t="shared" si="182"/>
        <v>3846.6</v>
      </c>
      <c r="I508" s="28">
        <f>I510+I513</f>
        <v>0</v>
      </c>
      <c r="J508" s="28"/>
      <c r="K508" s="252">
        <f t="shared" si="171"/>
        <v>3846.6</v>
      </c>
      <c r="L508" s="28">
        <f>L510+L513</f>
        <v>0</v>
      </c>
      <c r="M508" s="28">
        <f>M510+M513</f>
        <v>0</v>
      </c>
      <c r="N508" s="28">
        <f t="shared" si="176"/>
        <v>3846.6</v>
      </c>
      <c r="O508" s="28">
        <f>O510+O513</f>
        <v>0</v>
      </c>
      <c r="P508" s="28">
        <f>P510+P513</f>
        <v>0</v>
      </c>
      <c r="Q508" s="28">
        <f t="shared" si="178"/>
        <v>3846.6</v>
      </c>
      <c r="R508" s="28">
        <f>R510+R513</f>
        <v>0</v>
      </c>
      <c r="S508" s="28">
        <f>S510+S513</f>
        <v>0</v>
      </c>
      <c r="T508" s="252">
        <f t="shared" si="168"/>
        <v>3846.6</v>
      </c>
      <c r="U508" s="28">
        <f>U510+U513</f>
        <v>14.1</v>
      </c>
      <c r="V508" s="28">
        <f>V510+V513</f>
        <v>0</v>
      </c>
      <c r="W508" s="28">
        <f t="shared" si="173"/>
        <v>3860.7</v>
      </c>
      <c r="X508" s="28">
        <f>X510+X513</f>
        <v>0</v>
      </c>
      <c r="Y508" s="28">
        <f>Y510+Y513</f>
        <v>0</v>
      </c>
      <c r="Z508" s="28">
        <f t="shared" si="172"/>
        <v>3860.7</v>
      </c>
      <c r="AA508" s="28">
        <f>AA510+AA513</f>
        <v>650</v>
      </c>
      <c r="AB508" s="28">
        <f>AB510+AB513</f>
        <v>0</v>
      </c>
      <c r="AC508" s="28">
        <f t="shared" si="167"/>
        <v>4510.7</v>
      </c>
      <c r="AD508" s="28">
        <f>AD510+AD513</f>
        <v>-17.099999999999998</v>
      </c>
      <c r="AE508" s="28">
        <f>AE510+AE513</f>
        <v>0</v>
      </c>
      <c r="AF508" s="155">
        <f>AF510+AF513</f>
        <v>4493.6000000000004</v>
      </c>
      <c r="AG508" s="28">
        <f>AG510+AG513</f>
        <v>0</v>
      </c>
      <c r="AH508" s="28">
        <f>AH510+AH513</f>
        <v>0</v>
      </c>
      <c r="AI508" s="28">
        <f t="shared" si="169"/>
        <v>4493.6000000000004</v>
      </c>
      <c r="AJ508" s="28">
        <f>AJ510+AJ513</f>
        <v>0</v>
      </c>
      <c r="AK508" s="28">
        <f>AK510+AK513</f>
        <v>0</v>
      </c>
      <c r="AL508" s="28">
        <f t="shared" si="170"/>
        <v>4493.6000000000004</v>
      </c>
      <c r="AM508" s="155">
        <f>AM510+AM513</f>
        <v>4483.5999999999995</v>
      </c>
      <c r="AN508" s="252">
        <f t="shared" si="164"/>
        <v>99.777461278262408</v>
      </c>
    </row>
    <row r="509" spans="1:44" ht="33.75" customHeight="1">
      <c r="A509" s="1" t="s">
        <v>121</v>
      </c>
      <c r="B509" s="25">
        <v>913</v>
      </c>
      <c r="C509" s="8" t="s">
        <v>69</v>
      </c>
      <c r="D509" s="8"/>
      <c r="E509" s="8"/>
      <c r="F509" s="161">
        <f>F510+F513</f>
        <v>0</v>
      </c>
      <c r="G509" s="161">
        <f>G510+G513</f>
        <v>3846.6</v>
      </c>
      <c r="H509" s="6">
        <f t="shared" si="182"/>
        <v>3846.6</v>
      </c>
      <c r="I509" s="6">
        <f>I510+I513</f>
        <v>0</v>
      </c>
      <c r="J509" s="6"/>
      <c r="K509" s="252">
        <f t="shared" si="171"/>
        <v>3846.6</v>
      </c>
      <c r="L509" s="6">
        <f t="shared" ref="L509:AK509" si="184">L510+L513</f>
        <v>0</v>
      </c>
      <c r="M509" s="6">
        <f t="shared" si="184"/>
        <v>0</v>
      </c>
      <c r="N509" s="6">
        <f t="shared" si="176"/>
        <v>3846.6</v>
      </c>
      <c r="O509" s="6">
        <f t="shared" si="184"/>
        <v>0</v>
      </c>
      <c r="P509" s="6">
        <f t="shared" si="184"/>
        <v>0</v>
      </c>
      <c r="Q509" s="6">
        <f t="shared" si="184"/>
        <v>3846.6</v>
      </c>
      <c r="R509" s="6">
        <f t="shared" si="184"/>
        <v>0</v>
      </c>
      <c r="S509" s="6">
        <f t="shared" si="184"/>
        <v>0</v>
      </c>
      <c r="T509" s="252">
        <f t="shared" si="168"/>
        <v>3846.6</v>
      </c>
      <c r="U509" s="6">
        <f t="shared" si="184"/>
        <v>14.1</v>
      </c>
      <c r="V509" s="6">
        <f t="shared" si="184"/>
        <v>0</v>
      </c>
      <c r="W509" s="6">
        <f t="shared" si="173"/>
        <v>3860.7</v>
      </c>
      <c r="X509" s="6">
        <f t="shared" si="184"/>
        <v>0</v>
      </c>
      <c r="Y509" s="6">
        <f t="shared" si="184"/>
        <v>0</v>
      </c>
      <c r="Z509" s="6">
        <f t="shared" si="172"/>
        <v>3860.7</v>
      </c>
      <c r="AA509" s="6">
        <f t="shared" si="184"/>
        <v>650</v>
      </c>
      <c r="AB509" s="6">
        <f t="shared" si="184"/>
        <v>0</v>
      </c>
      <c r="AC509" s="6">
        <f t="shared" si="167"/>
        <v>4510.7</v>
      </c>
      <c r="AD509" s="6">
        <f t="shared" si="184"/>
        <v>-17.099999999999998</v>
      </c>
      <c r="AE509" s="6">
        <f t="shared" si="184"/>
        <v>0</v>
      </c>
      <c r="AF509" s="6">
        <f t="shared" si="177"/>
        <v>4493.5999999999995</v>
      </c>
      <c r="AG509" s="6">
        <f t="shared" si="184"/>
        <v>0</v>
      </c>
      <c r="AH509" s="6">
        <f t="shared" si="184"/>
        <v>0</v>
      </c>
      <c r="AI509" s="6">
        <f t="shared" si="169"/>
        <v>4493.5999999999995</v>
      </c>
      <c r="AJ509" s="6">
        <f t="shared" si="184"/>
        <v>0</v>
      </c>
      <c r="AK509" s="6">
        <f t="shared" si="184"/>
        <v>0</v>
      </c>
      <c r="AL509" s="6">
        <f t="shared" si="170"/>
        <v>4493.5999999999995</v>
      </c>
      <c r="AM509" s="156">
        <f>AM510+AM513</f>
        <v>4483.5999999999995</v>
      </c>
      <c r="AN509" s="252">
        <f t="shared" si="164"/>
        <v>99.777461278262408</v>
      </c>
    </row>
    <row r="510" spans="1:44" ht="33.75" customHeight="1">
      <c r="A510" s="219" t="s">
        <v>395</v>
      </c>
      <c r="B510" s="3">
        <v>913</v>
      </c>
      <c r="C510" s="8" t="s">
        <v>69</v>
      </c>
      <c r="D510" s="8" t="s">
        <v>172</v>
      </c>
      <c r="E510" s="8"/>
      <c r="F510" s="161">
        <f>F511+F512</f>
        <v>0</v>
      </c>
      <c r="G510" s="161">
        <f>G511+G512</f>
        <v>3795.6</v>
      </c>
      <c r="H510" s="6">
        <f t="shared" si="182"/>
        <v>3795.6</v>
      </c>
      <c r="I510" s="6">
        <f>I511+I512</f>
        <v>0</v>
      </c>
      <c r="J510" s="6"/>
      <c r="K510" s="252">
        <f t="shared" si="171"/>
        <v>3795.6</v>
      </c>
      <c r="L510" s="6">
        <f>L511+L512</f>
        <v>0</v>
      </c>
      <c r="M510" s="6">
        <f>M511+M512</f>
        <v>0</v>
      </c>
      <c r="N510" s="6">
        <f t="shared" si="176"/>
        <v>3795.6</v>
      </c>
      <c r="O510" s="6">
        <f>O511+O512</f>
        <v>0</v>
      </c>
      <c r="P510" s="6">
        <f>P511+P512</f>
        <v>0</v>
      </c>
      <c r="Q510" s="6">
        <f t="shared" si="178"/>
        <v>3795.6</v>
      </c>
      <c r="R510" s="6">
        <f>R511+R512</f>
        <v>0</v>
      </c>
      <c r="S510" s="6">
        <f>S511+S512</f>
        <v>0</v>
      </c>
      <c r="T510" s="252">
        <f t="shared" si="168"/>
        <v>3795.6</v>
      </c>
      <c r="U510" s="6">
        <f>U511+U512</f>
        <v>0</v>
      </c>
      <c r="V510" s="6">
        <f>V511+V512</f>
        <v>0</v>
      </c>
      <c r="W510" s="6">
        <f t="shared" si="173"/>
        <v>3795.6</v>
      </c>
      <c r="X510" s="6">
        <f>X511+X512</f>
        <v>0</v>
      </c>
      <c r="Y510" s="6">
        <f>Y511+Y512</f>
        <v>0</v>
      </c>
      <c r="Z510" s="6">
        <f t="shared" si="172"/>
        <v>3795.6</v>
      </c>
      <c r="AA510" s="6">
        <f>AA511+AA512</f>
        <v>650</v>
      </c>
      <c r="AB510" s="6">
        <f>AB511+AB512</f>
        <v>0</v>
      </c>
      <c r="AC510" s="6">
        <f t="shared" si="167"/>
        <v>4445.6000000000004</v>
      </c>
      <c r="AD510" s="6">
        <f>AD511+AD512</f>
        <v>0</v>
      </c>
      <c r="AE510" s="6">
        <f>AE511+AE512</f>
        <v>0</v>
      </c>
      <c r="AF510" s="6">
        <f t="shared" si="177"/>
        <v>4445.6000000000004</v>
      </c>
      <c r="AG510" s="6">
        <f>AG511+AG512</f>
        <v>0</v>
      </c>
      <c r="AH510" s="6">
        <f>AH511+AH512</f>
        <v>0</v>
      </c>
      <c r="AI510" s="6">
        <f t="shared" si="169"/>
        <v>4445.6000000000004</v>
      </c>
      <c r="AJ510" s="6">
        <f>AJ511+AJ512</f>
        <v>0</v>
      </c>
      <c r="AK510" s="6">
        <f>AK511+AK512</f>
        <v>0</v>
      </c>
      <c r="AL510" s="6">
        <f t="shared" si="170"/>
        <v>4445.6000000000004</v>
      </c>
      <c r="AM510" s="156">
        <f>AM511+AM512</f>
        <v>4445.5999999999995</v>
      </c>
      <c r="AN510" s="252">
        <f t="shared" si="164"/>
        <v>99.999999999999972</v>
      </c>
    </row>
    <row r="511" spans="1:44" ht="33.75" customHeight="1">
      <c r="A511" s="7" t="s">
        <v>8</v>
      </c>
      <c r="B511" s="3">
        <v>913</v>
      </c>
      <c r="C511" s="8" t="s">
        <v>69</v>
      </c>
      <c r="D511" s="8" t="s">
        <v>172</v>
      </c>
      <c r="E511" s="8" t="s">
        <v>9</v>
      </c>
      <c r="F511" s="138"/>
      <c r="G511" s="138">
        <f>38</f>
        <v>38</v>
      </c>
      <c r="H511" s="6">
        <f t="shared" si="182"/>
        <v>38</v>
      </c>
      <c r="I511" s="6"/>
      <c r="J511" s="6"/>
      <c r="K511" s="252">
        <f t="shared" si="171"/>
        <v>38</v>
      </c>
      <c r="L511" s="6"/>
      <c r="M511" s="6"/>
      <c r="N511" s="6">
        <f t="shared" si="176"/>
        <v>38</v>
      </c>
      <c r="O511" s="6"/>
      <c r="P511" s="6"/>
      <c r="Q511" s="6">
        <f t="shared" si="178"/>
        <v>38</v>
      </c>
      <c r="R511" s="6"/>
      <c r="S511" s="6"/>
      <c r="T511" s="252">
        <f t="shared" si="168"/>
        <v>38</v>
      </c>
      <c r="U511" s="6"/>
      <c r="V511" s="6"/>
      <c r="W511" s="6">
        <f t="shared" si="173"/>
        <v>38</v>
      </c>
      <c r="X511" s="6"/>
      <c r="Y511" s="6"/>
      <c r="Z511" s="6">
        <f t="shared" si="172"/>
        <v>38</v>
      </c>
      <c r="AA511" s="6"/>
      <c r="AB511" s="6"/>
      <c r="AC511" s="6">
        <f t="shared" si="167"/>
        <v>38</v>
      </c>
      <c r="AD511" s="6">
        <f>1.8+12.4</f>
        <v>14.200000000000001</v>
      </c>
      <c r="AE511" s="6"/>
      <c r="AF511" s="6">
        <f t="shared" si="177"/>
        <v>52.2</v>
      </c>
      <c r="AG511" s="6"/>
      <c r="AH511" s="6"/>
      <c r="AI511" s="6">
        <f t="shared" si="169"/>
        <v>52.2</v>
      </c>
      <c r="AJ511" s="6"/>
      <c r="AK511" s="6"/>
      <c r="AL511" s="6">
        <f t="shared" si="170"/>
        <v>52.2</v>
      </c>
      <c r="AM511" s="6">
        <v>52.2</v>
      </c>
      <c r="AN511" s="252">
        <f t="shared" si="164"/>
        <v>100</v>
      </c>
    </row>
    <row r="512" spans="1:44" ht="33.75" customHeight="1">
      <c r="A512" s="7" t="s">
        <v>66</v>
      </c>
      <c r="B512" s="3">
        <v>913</v>
      </c>
      <c r="C512" s="8" t="s">
        <v>69</v>
      </c>
      <c r="D512" s="8" t="s">
        <v>172</v>
      </c>
      <c r="E512" s="8" t="s">
        <v>67</v>
      </c>
      <c r="F512" s="138"/>
      <c r="G512" s="138">
        <v>3757.6</v>
      </c>
      <c r="H512" s="6">
        <f t="shared" si="182"/>
        <v>3757.6</v>
      </c>
      <c r="I512" s="6"/>
      <c r="J512" s="6"/>
      <c r="K512" s="252">
        <f t="shared" si="171"/>
        <v>3757.6</v>
      </c>
      <c r="L512" s="6"/>
      <c r="M512" s="6"/>
      <c r="N512" s="6">
        <f t="shared" si="176"/>
        <v>3757.6</v>
      </c>
      <c r="O512" s="6"/>
      <c r="P512" s="6"/>
      <c r="Q512" s="6">
        <f t="shared" si="178"/>
        <v>3757.6</v>
      </c>
      <c r="R512" s="6"/>
      <c r="S512" s="6"/>
      <c r="T512" s="252">
        <f t="shared" si="168"/>
        <v>3757.6</v>
      </c>
      <c r="U512" s="6"/>
      <c r="V512" s="6"/>
      <c r="W512" s="6">
        <f t="shared" si="173"/>
        <v>3757.6</v>
      </c>
      <c r="X512" s="6"/>
      <c r="Y512" s="6"/>
      <c r="Z512" s="6">
        <f t="shared" si="172"/>
        <v>3757.6</v>
      </c>
      <c r="AA512" s="6">
        <v>650</v>
      </c>
      <c r="AB512" s="6"/>
      <c r="AC512" s="6">
        <f t="shared" si="167"/>
        <v>4407.6000000000004</v>
      </c>
      <c r="AD512" s="6">
        <f>-1.8-12.4</f>
        <v>-14.200000000000001</v>
      </c>
      <c r="AE512" s="6"/>
      <c r="AF512" s="6">
        <f t="shared" si="177"/>
        <v>4393.4000000000005</v>
      </c>
      <c r="AG512" s="6"/>
      <c r="AH512" s="6"/>
      <c r="AI512" s="6">
        <f t="shared" si="169"/>
        <v>4393.4000000000005</v>
      </c>
      <c r="AJ512" s="6"/>
      <c r="AK512" s="6"/>
      <c r="AL512" s="6">
        <f t="shared" si="170"/>
        <v>4393.4000000000005</v>
      </c>
      <c r="AM512" s="6">
        <v>4393.3999999999996</v>
      </c>
      <c r="AN512" s="252">
        <f t="shared" si="164"/>
        <v>99.999999999999972</v>
      </c>
    </row>
    <row r="513" spans="1:40" ht="33.75" customHeight="1">
      <c r="A513" s="219" t="s">
        <v>394</v>
      </c>
      <c r="B513" s="3">
        <v>913</v>
      </c>
      <c r="C513" s="8" t="s">
        <v>69</v>
      </c>
      <c r="D513" s="8" t="s">
        <v>173</v>
      </c>
      <c r="E513" s="8"/>
      <c r="F513" s="161">
        <f>F514+F515</f>
        <v>0</v>
      </c>
      <c r="G513" s="161">
        <f>G514+G515</f>
        <v>51</v>
      </c>
      <c r="H513" s="6">
        <f t="shared" si="182"/>
        <v>51</v>
      </c>
      <c r="I513" s="6">
        <f>I514+I515</f>
        <v>0</v>
      </c>
      <c r="J513" s="6"/>
      <c r="K513" s="252">
        <f t="shared" si="171"/>
        <v>51</v>
      </c>
      <c r="L513" s="6">
        <f>L514+L515</f>
        <v>0</v>
      </c>
      <c r="M513" s="6">
        <f>M514+M515</f>
        <v>0</v>
      </c>
      <c r="N513" s="6">
        <f t="shared" si="176"/>
        <v>51</v>
      </c>
      <c r="O513" s="6">
        <f>O514+O515</f>
        <v>0</v>
      </c>
      <c r="P513" s="6">
        <f>P514+P515</f>
        <v>0</v>
      </c>
      <c r="Q513" s="6">
        <f t="shared" si="178"/>
        <v>51</v>
      </c>
      <c r="R513" s="6">
        <f>R514+R515</f>
        <v>0</v>
      </c>
      <c r="S513" s="6">
        <f>S514+S515</f>
        <v>0</v>
      </c>
      <c r="T513" s="252">
        <f t="shared" si="168"/>
        <v>51</v>
      </c>
      <c r="U513" s="6">
        <f>U514+U515</f>
        <v>14.1</v>
      </c>
      <c r="V513" s="6">
        <f>V514+V515</f>
        <v>0</v>
      </c>
      <c r="W513" s="6">
        <f t="shared" si="173"/>
        <v>65.099999999999994</v>
      </c>
      <c r="X513" s="6">
        <f>X514+X515</f>
        <v>0</v>
      </c>
      <c r="Y513" s="6">
        <f>Y514+Y515</f>
        <v>0</v>
      </c>
      <c r="Z513" s="6">
        <f t="shared" si="172"/>
        <v>65.099999999999994</v>
      </c>
      <c r="AA513" s="6">
        <f>AA514+AA515</f>
        <v>0</v>
      </c>
      <c r="AB513" s="6">
        <f>AB514+AB515</f>
        <v>0</v>
      </c>
      <c r="AC513" s="6">
        <f t="shared" si="167"/>
        <v>65.099999999999994</v>
      </c>
      <c r="AD513" s="6">
        <f>AD514+AD515</f>
        <v>-17.099999999999998</v>
      </c>
      <c r="AE513" s="6">
        <f>AE514+AE515</f>
        <v>0</v>
      </c>
      <c r="AF513" s="6">
        <f t="shared" si="177"/>
        <v>48</v>
      </c>
      <c r="AG513" s="6">
        <f>AG514+AG515</f>
        <v>0</v>
      </c>
      <c r="AH513" s="6">
        <f>AH514+AH515</f>
        <v>0</v>
      </c>
      <c r="AI513" s="6">
        <f t="shared" si="169"/>
        <v>48</v>
      </c>
      <c r="AJ513" s="6">
        <f>AJ514+AJ515</f>
        <v>0</v>
      </c>
      <c r="AK513" s="6">
        <f>AK514+AK515</f>
        <v>0</v>
      </c>
      <c r="AL513" s="6">
        <f t="shared" si="170"/>
        <v>48</v>
      </c>
      <c r="AM513" s="156">
        <f>AM514+AM515</f>
        <v>38</v>
      </c>
      <c r="AN513" s="252">
        <f t="shared" si="164"/>
        <v>79.166666666666657</v>
      </c>
    </row>
    <row r="514" spans="1:40" ht="33.75" customHeight="1">
      <c r="A514" s="7" t="s">
        <v>8</v>
      </c>
      <c r="B514" s="3">
        <v>913</v>
      </c>
      <c r="C514" s="8" t="s">
        <v>69</v>
      </c>
      <c r="D514" s="8" t="s">
        <v>173</v>
      </c>
      <c r="E514" s="8" t="s">
        <v>9</v>
      </c>
      <c r="F514" s="138"/>
      <c r="G514" s="138">
        <v>1</v>
      </c>
      <c r="H514" s="6">
        <f t="shared" si="182"/>
        <v>1</v>
      </c>
      <c r="I514" s="6"/>
      <c r="J514" s="6"/>
      <c r="K514" s="252">
        <f t="shared" si="171"/>
        <v>1</v>
      </c>
      <c r="L514" s="6"/>
      <c r="M514" s="6"/>
      <c r="N514" s="6">
        <f t="shared" si="176"/>
        <v>1</v>
      </c>
      <c r="O514" s="6"/>
      <c r="P514" s="6"/>
      <c r="Q514" s="6">
        <f t="shared" si="178"/>
        <v>1</v>
      </c>
      <c r="R514" s="6"/>
      <c r="S514" s="6"/>
      <c r="T514" s="252">
        <f t="shared" si="168"/>
        <v>1</v>
      </c>
      <c r="U514" s="6"/>
      <c r="V514" s="6"/>
      <c r="W514" s="6">
        <f t="shared" si="173"/>
        <v>1</v>
      </c>
      <c r="X514" s="6">
        <v>1</v>
      </c>
      <c r="Y514" s="6"/>
      <c r="Z514" s="6">
        <f t="shared" si="172"/>
        <v>2</v>
      </c>
      <c r="AA514" s="6"/>
      <c r="AB514" s="6"/>
      <c r="AC514" s="6">
        <f t="shared" si="167"/>
        <v>2</v>
      </c>
      <c r="AD514" s="6">
        <v>0.1</v>
      </c>
      <c r="AE514" s="6"/>
      <c r="AF514" s="6">
        <f t="shared" si="177"/>
        <v>2.1</v>
      </c>
      <c r="AG514" s="6"/>
      <c r="AH514" s="6"/>
      <c r="AI514" s="6">
        <f t="shared" si="169"/>
        <v>2.1</v>
      </c>
      <c r="AJ514" s="6"/>
      <c r="AK514" s="6"/>
      <c r="AL514" s="6">
        <f t="shared" si="170"/>
        <v>2.1</v>
      </c>
      <c r="AM514" s="6">
        <v>2</v>
      </c>
      <c r="AN514" s="252">
        <f t="shared" si="164"/>
        <v>95.238095238095227</v>
      </c>
    </row>
    <row r="515" spans="1:40" ht="33.75" customHeight="1">
      <c r="A515" s="7" t="s">
        <v>66</v>
      </c>
      <c r="B515" s="25">
        <v>913</v>
      </c>
      <c r="C515" s="8" t="s">
        <v>69</v>
      </c>
      <c r="D515" s="8" t="s">
        <v>173</v>
      </c>
      <c r="E515" s="8" t="s">
        <v>67</v>
      </c>
      <c r="F515" s="138"/>
      <c r="G515" s="138">
        <v>50</v>
      </c>
      <c r="H515" s="6">
        <f t="shared" si="182"/>
        <v>50</v>
      </c>
      <c r="I515" s="6"/>
      <c r="J515" s="6"/>
      <c r="K515" s="252">
        <f t="shared" si="171"/>
        <v>50</v>
      </c>
      <c r="L515" s="6"/>
      <c r="M515" s="6"/>
      <c r="N515" s="6">
        <f t="shared" si="176"/>
        <v>50</v>
      </c>
      <c r="O515" s="6"/>
      <c r="P515" s="6"/>
      <c r="Q515" s="6">
        <f t="shared" si="178"/>
        <v>50</v>
      </c>
      <c r="R515" s="6"/>
      <c r="S515" s="6"/>
      <c r="T515" s="252">
        <f t="shared" si="168"/>
        <v>50</v>
      </c>
      <c r="U515" s="6">
        <v>14.1</v>
      </c>
      <c r="V515" s="6"/>
      <c r="W515" s="6">
        <f t="shared" si="173"/>
        <v>64.099999999999994</v>
      </c>
      <c r="X515" s="6">
        <v>-1</v>
      </c>
      <c r="Y515" s="6"/>
      <c r="Z515" s="6">
        <f t="shared" si="172"/>
        <v>63.099999999999994</v>
      </c>
      <c r="AA515" s="6"/>
      <c r="AB515" s="6"/>
      <c r="AC515" s="6">
        <f t="shared" si="167"/>
        <v>63.099999999999994</v>
      </c>
      <c r="AD515" s="6">
        <v>-17.2</v>
      </c>
      <c r="AE515" s="6"/>
      <c r="AF515" s="6">
        <f t="shared" si="177"/>
        <v>45.899999999999991</v>
      </c>
      <c r="AG515" s="6"/>
      <c r="AH515" s="6"/>
      <c r="AI515" s="6">
        <f t="shared" si="169"/>
        <v>45.899999999999991</v>
      </c>
      <c r="AJ515" s="6"/>
      <c r="AK515" s="6"/>
      <c r="AL515" s="6">
        <f t="shared" si="170"/>
        <v>45.899999999999991</v>
      </c>
      <c r="AM515" s="6">
        <v>36</v>
      </c>
      <c r="AN515" s="252">
        <f t="shared" si="164"/>
        <v>78.431372549019613</v>
      </c>
    </row>
    <row r="516" spans="1:40" ht="21" customHeight="1">
      <c r="A516" s="1"/>
      <c r="B516" s="27"/>
      <c r="C516" s="8"/>
      <c r="D516" s="8"/>
      <c r="E516" s="8"/>
      <c r="F516" s="138"/>
      <c r="G516" s="138"/>
      <c r="H516" s="6"/>
      <c r="I516" s="6"/>
      <c r="J516" s="6"/>
      <c r="K516" s="252">
        <f t="shared" si="171"/>
        <v>0</v>
      </c>
      <c r="L516" s="6"/>
      <c r="M516" s="6"/>
      <c r="N516" s="6"/>
      <c r="O516" s="6"/>
      <c r="P516" s="6"/>
      <c r="Q516" s="6"/>
      <c r="R516" s="6"/>
      <c r="S516" s="6"/>
      <c r="T516" s="252">
        <f t="shared" si="168"/>
        <v>0</v>
      </c>
      <c r="U516" s="6"/>
      <c r="V516" s="6"/>
      <c r="W516" s="6"/>
      <c r="X516" s="6"/>
      <c r="Y516" s="6"/>
      <c r="Z516" s="6"/>
      <c r="AA516" s="6"/>
      <c r="AB516" s="6"/>
      <c r="AC516" s="6">
        <f t="shared" si="167"/>
        <v>0</v>
      </c>
      <c r="AD516" s="6"/>
      <c r="AE516" s="6"/>
      <c r="AF516" s="6">
        <f t="shared" si="177"/>
        <v>0</v>
      </c>
      <c r="AG516" s="6"/>
      <c r="AH516" s="6"/>
      <c r="AI516" s="6"/>
      <c r="AJ516" s="6"/>
      <c r="AK516" s="6"/>
      <c r="AL516" s="6"/>
      <c r="AM516" s="6"/>
      <c r="AN516" s="252"/>
    </row>
    <row r="517" spans="1:40" s="55" customFormat="1" ht="33.75" customHeight="1">
      <c r="A517" s="61" t="s">
        <v>92</v>
      </c>
      <c r="B517" s="87">
        <v>913</v>
      </c>
      <c r="C517" s="58" t="s">
        <v>93</v>
      </c>
      <c r="D517" s="58"/>
      <c r="E517" s="58"/>
      <c r="F517" s="163">
        <f>F519+F522+F524</f>
        <v>0</v>
      </c>
      <c r="G517" s="163">
        <f>G519+G522+G524</f>
        <v>12303.099999999999</v>
      </c>
      <c r="H517" s="144">
        <f t="shared" ref="H517:H525" si="185">F517+G517</f>
        <v>12303.099999999999</v>
      </c>
      <c r="I517" s="28">
        <f t="shared" ref="I517:AM517" si="186">I519+I522+I524</f>
        <v>0</v>
      </c>
      <c r="J517" s="28"/>
      <c r="K517" s="252">
        <f t="shared" si="171"/>
        <v>12303.099999999999</v>
      </c>
      <c r="L517" s="28">
        <f t="shared" si="186"/>
        <v>0</v>
      </c>
      <c r="M517" s="28">
        <f t="shared" si="186"/>
        <v>0</v>
      </c>
      <c r="N517" s="28">
        <f t="shared" si="186"/>
        <v>12303.099999999999</v>
      </c>
      <c r="O517" s="28">
        <f t="shared" si="186"/>
        <v>0</v>
      </c>
      <c r="P517" s="28">
        <f t="shared" si="186"/>
        <v>0</v>
      </c>
      <c r="Q517" s="28">
        <f t="shared" si="186"/>
        <v>12303.099999999999</v>
      </c>
      <c r="R517" s="28">
        <f t="shared" si="186"/>
        <v>0</v>
      </c>
      <c r="S517" s="28">
        <f t="shared" si="186"/>
        <v>0</v>
      </c>
      <c r="T517" s="252">
        <f t="shared" si="168"/>
        <v>12303.099999999999</v>
      </c>
      <c r="U517" s="28">
        <f t="shared" si="186"/>
        <v>347.2</v>
      </c>
      <c r="V517" s="28">
        <f t="shared" si="186"/>
        <v>0</v>
      </c>
      <c r="W517" s="28">
        <f t="shared" si="186"/>
        <v>12650.3</v>
      </c>
      <c r="X517" s="28">
        <f t="shared" si="186"/>
        <v>0</v>
      </c>
      <c r="Y517" s="28">
        <f t="shared" si="186"/>
        <v>0</v>
      </c>
      <c r="Z517" s="28">
        <f t="shared" si="186"/>
        <v>12650.3</v>
      </c>
      <c r="AA517" s="28">
        <f t="shared" si="186"/>
        <v>0</v>
      </c>
      <c r="AB517" s="28">
        <f t="shared" si="186"/>
        <v>0</v>
      </c>
      <c r="AC517" s="28">
        <f t="shared" si="186"/>
        <v>12650.3</v>
      </c>
      <c r="AD517" s="28">
        <f t="shared" si="186"/>
        <v>-2339.5</v>
      </c>
      <c r="AE517" s="28">
        <f t="shared" si="186"/>
        <v>0</v>
      </c>
      <c r="AF517" s="155">
        <f t="shared" si="186"/>
        <v>10310.799999999999</v>
      </c>
      <c r="AG517" s="28">
        <f t="shared" si="186"/>
        <v>0</v>
      </c>
      <c r="AH517" s="28">
        <f t="shared" si="186"/>
        <v>0</v>
      </c>
      <c r="AI517" s="28">
        <f t="shared" si="186"/>
        <v>10310.799999999999</v>
      </c>
      <c r="AJ517" s="28">
        <f t="shared" si="186"/>
        <v>0</v>
      </c>
      <c r="AK517" s="28">
        <f t="shared" si="186"/>
        <v>0</v>
      </c>
      <c r="AL517" s="28">
        <f t="shared" si="186"/>
        <v>10310.799999999999</v>
      </c>
      <c r="AM517" s="155">
        <f t="shared" si="186"/>
        <v>10034.200000000001</v>
      </c>
      <c r="AN517" s="252">
        <f t="shared" si="164"/>
        <v>97.317375955309018</v>
      </c>
    </row>
    <row r="518" spans="1:40" ht="33.75" customHeight="1">
      <c r="A518" s="1" t="s">
        <v>121</v>
      </c>
      <c r="B518" s="25">
        <v>913</v>
      </c>
      <c r="C518" s="8" t="s">
        <v>93</v>
      </c>
      <c r="D518" s="8"/>
      <c r="E518" s="8"/>
      <c r="F518" s="161">
        <f>F519+F522+F524</f>
        <v>0</v>
      </c>
      <c r="G518" s="161">
        <f>G519+G522+G524</f>
        <v>12303.099999999999</v>
      </c>
      <c r="H518" s="6">
        <f t="shared" si="185"/>
        <v>12303.099999999999</v>
      </c>
      <c r="I518" s="6">
        <f>I519+I522+I524</f>
        <v>0</v>
      </c>
      <c r="J518" s="6"/>
      <c r="K518" s="252">
        <f t="shared" si="171"/>
        <v>12303.099999999999</v>
      </c>
      <c r="L518" s="6">
        <f>L519+L522+L524</f>
        <v>0</v>
      </c>
      <c r="M518" s="6">
        <f>M519+M522+M524</f>
        <v>0</v>
      </c>
      <c r="N518" s="6">
        <f t="shared" si="176"/>
        <v>12303.099999999999</v>
      </c>
      <c r="O518" s="6">
        <f t="shared" ref="O518:V518" si="187">O519+O522+O524</f>
        <v>0</v>
      </c>
      <c r="P518" s="6">
        <f t="shared" si="187"/>
        <v>0</v>
      </c>
      <c r="Q518" s="6">
        <f t="shared" si="187"/>
        <v>12303.099999999999</v>
      </c>
      <c r="R518" s="6">
        <f t="shared" si="187"/>
        <v>0</v>
      </c>
      <c r="S518" s="6">
        <f t="shared" si="187"/>
        <v>0</v>
      </c>
      <c r="T518" s="252">
        <f t="shared" si="168"/>
        <v>12303.099999999999</v>
      </c>
      <c r="U518" s="6">
        <f t="shared" si="187"/>
        <v>347.2</v>
      </c>
      <c r="V518" s="6">
        <f t="shared" si="187"/>
        <v>0</v>
      </c>
      <c r="W518" s="6">
        <f t="shared" si="173"/>
        <v>12650.3</v>
      </c>
      <c r="X518" s="6">
        <f>X519+X522+X524</f>
        <v>0</v>
      </c>
      <c r="Y518" s="6">
        <f>Y519+Y522+Y524</f>
        <v>0</v>
      </c>
      <c r="Z518" s="6">
        <f t="shared" si="172"/>
        <v>12650.3</v>
      </c>
      <c r="AA518" s="6">
        <f>AA519+AA522+AA524</f>
        <v>0</v>
      </c>
      <c r="AB518" s="6">
        <f>AB519+AB522+AB524</f>
        <v>0</v>
      </c>
      <c r="AC518" s="6">
        <f t="shared" si="167"/>
        <v>12650.3</v>
      </c>
      <c r="AD518" s="6">
        <f>AD519+AD522+AD524</f>
        <v>-2339.5</v>
      </c>
      <c r="AE518" s="6">
        <f>AE519+AE522+AE524</f>
        <v>0</v>
      </c>
      <c r="AF518" s="6">
        <f t="shared" si="177"/>
        <v>10310.799999999999</v>
      </c>
      <c r="AG518" s="6">
        <f>AG519+AG522+AG524</f>
        <v>0</v>
      </c>
      <c r="AH518" s="6">
        <f>AH519+AH522+AH524</f>
        <v>0</v>
      </c>
      <c r="AI518" s="6">
        <f t="shared" si="169"/>
        <v>10310.799999999999</v>
      </c>
      <c r="AJ518" s="6">
        <f>AJ519+AJ522+AJ524</f>
        <v>0</v>
      </c>
      <c r="AK518" s="6">
        <f>AK519+AK522+AK524</f>
        <v>0</v>
      </c>
      <c r="AL518" s="6">
        <f t="shared" si="170"/>
        <v>10310.799999999999</v>
      </c>
      <c r="AM518" s="156">
        <f>AM519+AM522+AM524</f>
        <v>10034.200000000001</v>
      </c>
      <c r="AN518" s="252">
        <f t="shared" si="164"/>
        <v>97.317375955309018</v>
      </c>
    </row>
    <row r="519" spans="1:40" ht="33.75" customHeight="1">
      <c r="A519" s="56" t="s">
        <v>396</v>
      </c>
      <c r="B519" s="25">
        <v>913</v>
      </c>
      <c r="C519" s="8" t="s">
        <v>93</v>
      </c>
      <c r="D519" s="8" t="s">
        <v>174</v>
      </c>
      <c r="E519" s="8"/>
      <c r="F519" s="161">
        <f>F520+F521</f>
        <v>0</v>
      </c>
      <c r="G519" s="161">
        <f>G520+G521</f>
        <v>662.8</v>
      </c>
      <c r="H519" s="6">
        <f t="shared" si="185"/>
        <v>662.8</v>
      </c>
      <c r="I519" s="6">
        <f>I520+I521</f>
        <v>0</v>
      </c>
      <c r="J519" s="6"/>
      <c r="K519" s="252">
        <f t="shared" si="171"/>
        <v>662.8</v>
      </c>
      <c r="L519" s="6">
        <f>L520+L521</f>
        <v>0</v>
      </c>
      <c r="M519" s="6">
        <f>M520+M521</f>
        <v>0</v>
      </c>
      <c r="N519" s="6">
        <f t="shared" si="176"/>
        <v>662.8</v>
      </c>
      <c r="O519" s="6">
        <f>O520+O521</f>
        <v>0</v>
      </c>
      <c r="P519" s="6">
        <f>P520+P521</f>
        <v>0</v>
      </c>
      <c r="Q519" s="6">
        <f t="shared" si="178"/>
        <v>662.8</v>
      </c>
      <c r="R519" s="6">
        <f>R520+R521</f>
        <v>0</v>
      </c>
      <c r="S519" s="6">
        <f>S520+S521</f>
        <v>0</v>
      </c>
      <c r="T519" s="252">
        <f t="shared" si="168"/>
        <v>662.8</v>
      </c>
      <c r="U519" s="6">
        <f>U520+U521</f>
        <v>347.2</v>
      </c>
      <c r="V519" s="6">
        <f>V520+V521</f>
        <v>0</v>
      </c>
      <c r="W519" s="6">
        <f t="shared" si="173"/>
        <v>1010</v>
      </c>
      <c r="X519" s="6">
        <f>X520+X521</f>
        <v>0</v>
      </c>
      <c r="Y519" s="6">
        <f>Y520+Y521</f>
        <v>0</v>
      </c>
      <c r="Z519" s="6">
        <f t="shared" si="172"/>
        <v>1010</v>
      </c>
      <c r="AA519" s="6">
        <f>AA520+AA521</f>
        <v>0</v>
      </c>
      <c r="AB519" s="6">
        <f>AB520+AB521</f>
        <v>0</v>
      </c>
      <c r="AC519" s="6">
        <f t="shared" si="167"/>
        <v>1010</v>
      </c>
      <c r="AD519" s="6">
        <f>AD520+AD521</f>
        <v>-97.2</v>
      </c>
      <c r="AE519" s="6">
        <f>AE520+AE521</f>
        <v>0</v>
      </c>
      <c r="AF519" s="6">
        <f t="shared" si="177"/>
        <v>912.8</v>
      </c>
      <c r="AG519" s="6">
        <f>AG520+AG521</f>
        <v>0</v>
      </c>
      <c r="AH519" s="6">
        <f>AH520+AH521</f>
        <v>0</v>
      </c>
      <c r="AI519" s="6">
        <f t="shared" si="169"/>
        <v>912.8</v>
      </c>
      <c r="AJ519" s="6">
        <f>AJ520+AJ521</f>
        <v>0</v>
      </c>
      <c r="AK519" s="6">
        <f>AK520+AK521</f>
        <v>0</v>
      </c>
      <c r="AL519" s="6">
        <f t="shared" si="170"/>
        <v>912.8</v>
      </c>
      <c r="AM519" s="156">
        <f>AM520+AM521</f>
        <v>836.1</v>
      </c>
      <c r="AN519" s="252">
        <f t="shared" si="164"/>
        <v>91.597283085013146</v>
      </c>
    </row>
    <row r="520" spans="1:40" ht="21" customHeight="1">
      <c r="A520" s="7" t="s">
        <v>8</v>
      </c>
      <c r="B520" s="25">
        <v>913</v>
      </c>
      <c r="C520" s="8" t="s">
        <v>93</v>
      </c>
      <c r="D520" s="8" t="s">
        <v>174</v>
      </c>
      <c r="E520" s="8" t="s">
        <v>9</v>
      </c>
      <c r="F520" s="138"/>
      <c r="G520" s="138">
        <v>7</v>
      </c>
      <c r="H520" s="6">
        <f t="shared" si="185"/>
        <v>7</v>
      </c>
      <c r="I520" s="6"/>
      <c r="J520" s="6"/>
      <c r="K520" s="252">
        <f t="shared" si="171"/>
        <v>7</v>
      </c>
      <c r="L520" s="6"/>
      <c r="M520" s="6"/>
      <c r="N520" s="6">
        <f t="shared" si="176"/>
        <v>7</v>
      </c>
      <c r="O520" s="6"/>
      <c r="P520" s="6"/>
      <c r="Q520" s="6">
        <f t="shared" si="178"/>
        <v>7</v>
      </c>
      <c r="R520" s="6"/>
      <c r="S520" s="6"/>
      <c r="T520" s="252">
        <f t="shared" si="168"/>
        <v>7</v>
      </c>
      <c r="U520" s="6">
        <v>3.5</v>
      </c>
      <c r="V520" s="6"/>
      <c r="W520" s="6">
        <f t="shared" si="173"/>
        <v>10.5</v>
      </c>
      <c r="X520" s="6"/>
      <c r="Y520" s="6"/>
      <c r="Z520" s="6">
        <f t="shared" si="172"/>
        <v>10.5</v>
      </c>
      <c r="AA520" s="6"/>
      <c r="AB520" s="6"/>
      <c r="AC520" s="6">
        <f t="shared" si="167"/>
        <v>10.5</v>
      </c>
      <c r="AD520" s="6"/>
      <c r="AE520" s="6"/>
      <c r="AF520" s="6">
        <f t="shared" si="177"/>
        <v>10.5</v>
      </c>
      <c r="AG520" s="6"/>
      <c r="AH520" s="6"/>
      <c r="AI520" s="6">
        <f t="shared" si="169"/>
        <v>10.5</v>
      </c>
      <c r="AJ520" s="6"/>
      <c r="AK520" s="6"/>
      <c r="AL520" s="6">
        <f t="shared" si="170"/>
        <v>10.5</v>
      </c>
      <c r="AM520" s="6">
        <v>1.5</v>
      </c>
      <c r="AN520" s="252">
        <f t="shared" si="164"/>
        <v>14.285714285714285</v>
      </c>
    </row>
    <row r="521" spans="1:40" ht="21" customHeight="1">
      <c r="A521" s="36" t="s">
        <v>66</v>
      </c>
      <c r="B521" s="25">
        <v>913</v>
      </c>
      <c r="C521" s="8" t="s">
        <v>93</v>
      </c>
      <c r="D521" s="8" t="s">
        <v>174</v>
      </c>
      <c r="E521" s="8" t="s">
        <v>67</v>
      </c>
      <c r="F521" s="138"/>
      <c r="G521" s="138">
        <v>655.8</v>
      </c>
      <c r="H521" s="6">
        <f t="shared" si="185"/>
        <v>655.8</v>
      </c>
      <c r="I521" s="6"/>
      <c r="J521" s="6"/>
      <c r="K521" s="252">
        <f t="shared" si="171"/>
        <v>655.8</v>
      </c>
      <c r="L521" s="6"/>
      <c r="M521" s="6"/>
      <c r="N521" s="6">
        <f t="shared" si="176"/>
        <v>655.8</v>
      </c>
      <c r="O521" s="6"/>
      <c r="P521" s="6"/>
      <c r="Q521" s="6">
        <f t="shared" si="178"/>
        <v>655.8</v>
      </c>
      <c r="R521" s="6"/>
      <c r="S521" s="6"/>
      <c r="T521" s="252">
        <f t="shared" si="168"/>
        <v>655.8</v>
      </c>
      <c r="U521" s="6">
        <v>343.7</v>
      </c>
      <c r="V521" s="6"/>
      <c r="W521" s="6">
        <f t="shared" si="173"/>
        <v>999.5</v>
      </c>
      <c r="X521" s="6"/>
      <c r="Y521" s="6"/>
      <c r="Z521" s="6">
        <f t="shared" si="172"/>
        <v>999.5</v>
      </c>
      <c r="AA521" s="6"/>
      <c r="AB521" s="6"/>
      <c r="AC521" s="6">
        <f t="shared" si="167"/>
        <v>999.5</v>
      </c>
      <c r="AD521" s="6">
        <v>-97.2</v>
      </c>
      <c r="AE521" s="6"/>
      <c r="AF521" s="6">
        <f t="shared" si="177"/>
        <v>902.3</v>
      </c>
      <c r="AG521" s="6"/>
      <c r="AH521" s="6"/>
      <c r="AI521" s="6">
        <f t="shared" si="169"/>
        <v>902.3</v>
      </c>
      <c r="AJ521" s="6"/>
      <c r="AK521" s="6"/>
      <c r="AL521" s="6">
        <f t="shared" si="170"/>
        <v>902.3</v>
      </c>
      <c r="AM521" s="6">
        <v>834.6</v>
      </c>
      <c r="AN521" s="252">
        <f t="shared" si="164"/>
        <v>92.496952233181872</v>
      </c>
    </row>
    <row r="522" spans="1:40" ht="21" customHeight="1">
      <c r="A522" s="132" t="s">
        <v>397</v>
      </c>
      <c r="B522" s="25">
        <v>913</v>
      </c>
      <c r="C522" s="8" t="s">
        <v>93</v>
      </c>
      <c r="D522" s="8" t="s">
        <v>175</v>
      </c>
      <c r="E522" s="8"/>
      <c r="F522" s="161">
        <f>F523</f>
        <v>0</v>
      </c>
      <c r="G522" s="161">
        <f>G523</f>
        <v>8152</v>
      </c>
      <c r="H522" s="6">
        <f t="shared" si="185"/>
        <v>8152</v>
      </c>
      <c r="I522" s="6">
        <f>I523</f>
        <v>0</v>
      </c>
      <c r="J522" s="6"/>
      <c r="K522" s="252">
        <f t="shared" si="171"/>
        <v>8152</v>
      </c>
      <c r="L522" s="6">
        <f>L523</f>
        <v>0</v>
      </c>
      <c r="M522" s="6">
        <f>M523</f>
        <v>0</v>
      </c>
      <c r="N522" s="6">
        <f t="shared" si="176"/>
        <v>8152</v>
      </c>
      <c r="O522" s="6">
        <f>O523</f>
        <v>0</v>
      </c>
      <c r="P522" s="6">
        <f>P523</f>
        <v>0</v>
      </c>
      <c r="Q522" s="6">
        <f t="shared" si="178"/>
        <v>8152</v>
      </c>
      <c r="R522" s="6">
        <f>R523</f>
        <v>0</v>
      </c>
      <c r="S522" s="6">
        <f>S523</f>
        <v>0</v>
      </c>
      <c r="T522" s="252">
        <f t="shared" si="168"/>
        <v>8152</v>
      </c>
      <c r="U522" s="6">
        <f>U523</f>
        <v>0</v>
      </c>
      <c r="V522" s="6">
        <f>V523</f>
        <v>0</v>
      </c>
      <c r="W522" s="6">
        <f t="shared" si="173"/>
        <v>8152</v>
      </c>
      <c r="X522" s="6">
        <f>X523</f>
        <v>0</v>
      </c>
      <c r="Y522" s="6">
        <f>Y523</f>
        <v>0</v>
      </c>
      <c r="Z522" s="6">
        <f t="shared" si="172"/>
        <v>8152</v>
      </c>
      <c r="AA522" s="6">
        <f>AA523</f>
        <v>0</v>
      </c>
      <c r="AB522" s="6">
        <f>AB523</f>
        <v>0</v>
      </c>
      <c r="AC522" s="6">
        <f t="shared" si="167"/>
        <v>8152</v>
      </c>
      <c r="AD522" s="6">
        <f>AD523</f>
        <v>-1864</v>
      </c>
      <c r="AE522" s="6">
        <f>AE523</f>
        <v>0</v>
      </c>
      <c r="AF522" s="6">
        <f t="shared" si="177"/>
        <v>6288</v>
      </c>
      <c r="AG522" s="6">
        <f>AG523</f>
        <v>0</v>
      </c>
      <c r="AH522" s="6">
        <f>AH523</f>
        <v>0</v>
      </c>
      <c r="AI522" s="6">
        <f t="shared" si="169"/>
        <v>6288</v>
      </c>
      <c r="AJ522" s="6">
        <f>AJ523</f>
        <v>0</v>
      </c>
      <c r="AK522" s="6">
        <f>AK523</f>
        <v>0</v>
      </c>
      <c r="AL522" s="6">
        <f t="shared" si="170"/>
        <v>6288</v>
      </c>
      <c r="AM522" s="156">
        <f>AM523</f>
        <v>6181</v>
      </c>
      <c r="AN522" s="252">
        <f t="shared" si="164"/>
        <v>98.29834605597965</v>
      </c>
    </row>
    <row r="523" spans="1:40" ht="21" customHeight="1">
      <c r="A523" s="7" t="s">
        <v>66</v>
      </c>
      <c r="B523" s="25">
        <v>913</v>
      </c>
      <c r="C523" s="8" t="s">
        <v>93</v>
      </c>
      <c r="D523" s="8" t="s">
        <v>175</v>
      </c>
      <c r="E523" s="8" t="s">
        <v>67</v>
      </c>
      <c r="F523" s="138"/>
      <c r="G523" s="138">
        <v>8152</v>
      </c>
      <c r="H523" s="6">
        <f t="shared" si="185"/>
        <v>8152</v>
      </c>
      <c r="I523" s="6"/>
      <c r="J523" s="6"/>
      <c r="K523" s="252">
        <f t="shared" si="171"/>
        <v>8152</v>
      </c>
      <c r="L523" s="6"/>
      <c r="M523" s="6"/>
      <c r="N523" s="6">
        <f t="shared" si="176"/>
        <v>8152</v>
      </c>
      <c r="O523" s="6"/>
      <c r="P523" s="6"/>
      <c r="Q523" s="6">
        <f t="shared" si="178"/>
        <v>8152</v>
      </c>
      <c r="R523" s="6"/>
      <c r="S523" s="6"/>
      <c r="T523" s="252">
        <f t="shared" si="168"/>
        <v>8152</v>
      </c>
      <c r="U523" s="6"/>
      <c r="V523" s="6"/>
      <c r="W523" s="6">
        <f t="shared" si="173"/>
        <v>8152</v>
      </c>
      <c r="X523" s="6"/>
      <c r="Y523" s="6"/>
      <c r="Z523" s="6">
        <f t="shared" si="172"/>
        <v>8152</v>
      </c>
      <c r="AA523" s="6"/>
      <c r="AB523" s="6"/>
      <c r="AC523" s="6">
        <f t="shared" si="167"/>
        <v>8152</v>
      </c>
      <c r="AD523" s="6">
        <v>-1864</v>
      </c>
      <c r="AE523" s="6"/>
      <c r="AF523" s="6">
        <f t="shared" si="177"/>
        <v>6288</v>
      </c>
      <c r="AG523" s="6"/>
      <c r="AH523" s="6"/>
      <c r="AI523" s="6">
        <f t="shared" si="169"/>
        <v>6288</v>
      </c>
      <c r="AJ523" s="6"/>
      <c r="AK523" s="6"/>
      <c r="AL523" s="6">
        <f t="shared" si="170"/>
        <v>6288</v>
      </c>
      <c r="AM523" s="6">
        <v>6181</v>
      </c>
      <c r="AN523" s="252">
        <f t="shared" ref="AN523:AN586" si="188">AM523/AF523*100</f>
        <v>98.29834605597965</v>
      </c>
    </row>
    <row r="524" spans="1:40" ht="33.75" customHeight="1">
      <c r="A524" s="56" t="s">
        <v>398</v>
      </c>
      <c r="B524" s="25">
        <v>913</v>
      </c>
      <c r="C524" s="8" t="s">
        <v>93</v>
      </c>
      <c r="D524" s="8" t="s">
        <v>176</v>
      </c>
      <c r="E524" s="8"/>
      <c r="F524" s="161">
        <f>F525</f>
        <v>0</v>
      </c>
      <c r="G524" s="161">
        <f>G525</f>
        <v>3488.3</v>
      </c>
      <c r="H524" s="6">
        <f t="shared" si="185"/>
        <v>3488.3</v>
      </c>
      <c r="I524" s="6">
        <f>I525</f>
        <v>0</v>
      </c>
      <c r="J524" s="6"/>
      <c r="K524" s="252">
        <f t="shared" si="171"/>
        <v>3488.3</v>
      </c>
      <c r="L524" s="6">
        <f>L525</f>
        <v>0</v>
      </c>
      <c r="M524" s="6">
        <f>M525</f>
        <v>0</v>
      </c>
      <c r="N524" s="6">
        <f t="shared" si="176"/>
        <v>3488.3</v>
      </c>
      <c r="O524" s="6">
        <f>O525</f>
        <v>0</v>
      </c>
      <c r="P524" s="6">
        <f>P525</f>
        <v>0</v>
      </c>
      <c r="Q524" s="6">
        <f t="shared" si="178"/>
        <v>3488.3</v>
      </c>
      <c r="R524" s="6">
        <f>R525</f>
        <v>0</v>
      </c>
      <c r="S524" s="6">
        <f>S525</f>
        <v>0</v>
      </c>
      <c r="T524" s="252">
        <f t="shared" si="168"/>
        <v>3488.3</v>
      </c>
      <c r="U524" s="6">
        <f>U525</f>
        <v>0</v>
      </c>
      <c r="V524" s="6">
        <f>V525</f>
        <v>0</v>
      </c>
      <c r="W524" s="6">
        <f t="shared" si="173"/>
        <v>3488.3</v>
      </c>
      <c r="X524" s="6">
        <f>X525</f>
        <v>0</v>
      </c>
      <c r="Y524" s="6">
        <f>Y525</f>
        <v>0</v>
      </c>
      <c r="Z524" s="6">
        <f t="shared" si="172"/>
        <v>3488.3</v>
      </c>
      <c r="AA524" s="6">
        <f>AA525</f>
        <v>0</v>
      </c>
      <c r="AB524" s="6">
        <f>AB525</f>
        <v>0</v>
      </c>
      <c r="AC524" s="6">
        <f t="shared" si="167"/>
        <v>3488.3</v>
      </c>
      <c r="AD524" s="6">
        <f>AD525</f>
        <v>-378.3</v>
      </c>
      <c r="AE524" s="6">
        <f>AE525</f>
        <v>0</v>
      </c>
      <c r="AF524" s="6">
        <f t="shared" si="177"/>
        <v>3110</v>
      </c>
      <c r="AG524" s="6">
        <f>AG525</f>
        <v>0</v>
      </c>
      <c r="AH524" s="6">
        <f>AH525</f>
        <v>0</v>
      </c>
      <c r="AI524" s="6">
        <f t="shared" si="169"/>
        <v>3110</v>
      </c>
      <c r="AJ524" s="6">
        <f>AJ525</f>
        <v>0</v>
      </c>
      <c r="AK524" s="6">
        <f>AK525</f>
        <v>0</v>
      </c>
      <c r="AL524" s="6">
        <f t="shared" si="170"/>
        <v>3110</v>
      </c>
      <c r="AM524" s="156">
        <f>AM525</f>
        <v>3017.1</v>
      </c>
      <c r="AN524" s="252">
        <f t="shared" si="188"/>
        <v>97.012861736334401</v>
      </c>
    </row>
    <row r="525" spans="1:40" ht="21" customHeight="1">
      <c r="A525" s="7" t="s">
        <v>66</v>
      </c>
      <c r="B525" s="25">
        <v>913</v>
      </c>
      <c r="C525" s="8" t="s">
        <v>93</v>
      </c>
      <c r="D525" s="8" t="s">
        <v>176</v>
      </c>
      <c r="E525" s="8" t="s">
        <v>67</v>
      </c>
      <c r="F525" s="138"/>
      <c r="G525" s="138">
        <v>3488.3</v>
      </c>
      <c r="H525" s="6">
        <f t="shared" si="185"/>
        <v>3488.3</v>
      </c>
      <c r="I525" s="6"/>
      <c r="J525" s="6"/>
      <c r="K525" s="252">
        <f t="shared" si="171"/>
        <v>3488.3</v>
      </c>
      <c r="L525" s="6"/>
      <c r="M525" s="6"/>
      <c r="N525" s="6">
        <f t="shared" si="176"/>
        <v>3488.3</v>
      </c>
      <c r="O525" s="6"/>
      <c r="P525" s="6"/>
      <c r="Q525" s="6">
        <f t="shared" si="178"/>
        <v>3488.3</v>
      </c>
      <c r="R525" s="6"/>
      <c r="S525" s="6"/>
      <c r="T525" s="252">
        <f t="shared" si="168"/>
        <v>3488.3</v>
      </c>
      <c r="U525" s="6"/>
      <c r="V525" s="6"/>
      <c r="W525" s="6">
        <f t="shared" si="173"/>
        <v>3488.3</v>
      </c>
      <c r="X525" s="6"/>
      <c r="Y525" s="6"/>
      <c r="Z525" s="6">
        <f t="shared" si="172"/>
        <v>3488.3</v>
      </c>
      <c r="AA525" s="6"/>
      <c r="AB525" s="6"/>
      <c r="AC525" s="6">
        <f t="shared" si="167"/>
        <v>3488.3</v>
      </c>
      <c r="AD525" s="6">
        <v>-378.3</v>
      </c>
      <c r="AE525" s="6"/>
      <c r="AF525" s="6">
        <f t="shared" si="177"/>
        <v>3110</v>
      </c>
      <c r="AG525" s="6"/>
      <c r="AH525" s="6"/>
      <c r="AI525" s="6">
        <f t="shared" si="169"/>
        <v>3110</v>
      </c>
      <c r="AJ525" s="6"/>
      <c r="AK525" s="6"/>
      <c r="AL525" s="6">
        <f t="shared" si="170"/>
        <v>3110</v>
      </c>
      <c r="AM525" s="6">
        <v>3017.1</v>
      </c>
      <c r="AN525" s="252">
        <f t="shared" si="188"/>
        <v>97.012861736334401</v>
      </c>
    </row>
    <row r="526" spans="1:40" ht="21" customHeight="1">
      <c r="A526" s="24"/>
      <c r="B526" s="25"/>
      <c r="C526" s="8"/>
      <c r="D526" s="8"/>
      <c r="E526" s="8"/>
      <c r="F526" s="138"/>
      <c r="G526" s="138"/>
      <c r="H526" s="6"/>
      <c r="I526" s="6"/>
      <c r="J526" s="6"/>
      <c r="K526" s="252">
        <f t="shared" si="171"/>
        <v>0</v>
      </c>
      <c r="L526" s="6"/>
      <c r="M526" s="6"/>
      <c r="N526" s="6"/>
      <c r="O526" s="6"/>
      <c r="P526" s="6"/>
      <c r="Q526" s="6"/>
      <c r="R526" s="6"/>
      <c r="S526" s="6"/>
      <c r="T526" s="252">
        <f t="shared" si="168"/>
        <v>0</v>
      </c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>
        <f t="shared" si="177"/>
        <v>0</v>
      </c>
      <c r="AG526" s="6"/>
      <c r="AH526" s="6"/>
      <c r="AI526" s="6"/>
      <c r="AJ526" s="6"/>
      <c r="AK526" s="6"/>
      <c r="AL526" s="6"/>
      <c r="AM526" s="6"/>
      <c r="AN526" s="252"/>
    </row>
    <row r="527" spans="1:40" s="55" customFormat="1" ht="33.75" customHeight="1">
      <c r="A527" s="56" t="s">
        <v>71</v>
      </c>
      <c r="B527" s="70" t="s">
        <v>79</v>
      </c>
      <c r="C527" s="58" t="s">
        <v>72</v>
      </c>
      <c r="D527" s="58"/>
      <c r="E527" s="58"/>
      <c r="F527" s="163">
        <f t="shared" ref="F527:V529" si="189">F528</f>
        <v>540</v>
      </c>
      <c r="G527" s="163">
        <f t="shared" si="189"/>
        <v>0</v>
      </c>
      <c r="H527" s="6">
        <f t="shared" ref="H527:H554" si="190">F527+G527</f>
        <v>540</v>
      </c>
      <c r="I527" s="28">
        <f t="shared" si="189"/>
        <v>0</v>
      </c>
      <c r="J527" s="28"/>
      <c r="K527" s="252">
        <f t="shared" si="171"/>
        <v>540</v>
      </c>
      <c r="L527" s="28">
        <f t="shared" si="189"/>
        <v>0</v>
      </c>
      <c r="M527" s="28">
        <f t="shared" si="189"/>
        <v>0</v>
      </c>
      <c r="N527" s="6">
        <f t="shared" si="176"/>
        <v>540</v>
      </c>
      <c r="O527" s="28">
        <f>O528</f>
        <v>0</v>
      </c>
      <c r="P527" s="28">
        <f>P528</f>
        <v>0</v>
      </c>
      <c r="Q527" s="28">
        <f t="shared" si="178"/>
        <v>540</v>
      </c>
      <c r="R527" s="28">
        <f>R528</f>
        <v>0</v>
      </c>
      <c r="S527" s="28">
        <f>S528</f>
        <v>0</v>
      </c>
      <c r="T527" s="252">
        <f t="shared" si="168"/>
        <v>540</v>
      </c>
      <c r="U527" s="28">
        <f>U528</f>
        <v>0</v>
      </c>
      <c r="V527" s="28">
        <f>V528</f>
        <v>200</v>
      </c>
      <c r="W527" s="26">
        <f t="shared" si="173"/>
        <v>740</v>
      </c>
      <c r="X527" s="28">
        <f>X528</f>
        <v>0</v>
      </c>
      <c r="Y527" s="28">
        <f>Y528</f>
        <v>0</v>
      </c>
      <c r="Z527" s="26">
        <f t="shared" si="172"/>
        <v>740</v>
      </c>
      <c r="AA527" s="28">
        <f>AA528</f>
        <v>0</v>
      </c>
      <c r="AB527" s="28">
        <f>AB528</f>
        <v>0</v>
      </c>
      <c r="AC527" s="6">
        <f t="shared" si="167"/>
        <v>740</v>
      </c>
      <c r="AD527" s="28">
        <f>AD528</f>
        <v>0</v>
      </c>
      <c r="AE527" s="28">
        <f>AE528</f>
        <v>0</v>
      </c>
      <c r="AF527" s="6">
        <f t="shared" si="177"/>
        <v>740</v>
      </c>
      <c r="AG527" s="28">
        <f>AG528</f>
        <v>0</v>
      </c>
      <c r="AH527" s="28">
        <f>AH528</f>
        <v>0</v>
      </c>
      <c r="AI527" s="26">
        <f t="shared" si="169"/>
        <v>740</v>
      </c>
      <c r="AJ527" s="28">
        <f>AJ528</f>
        <v>0</v>
      </c>
      <c r="AK527" s="28">
        <f>AK528</f>
        <v>0</v>
      </c>
      <c r="AL527" s="26">
        <f t="shared" si="170"/>
        <v>740</v>
      </c>
      <c r="AM527" s="155">
        <f>AM528</f>
        <v>740</v>
      </c>
      <c r="AN527" s="252">
        <f t="shared" si="188"/>
        <v>100</v>
      </c>
    </row>
    <row r="528" spans="1:40" ht="21" customHeight="1">
      <c r="A528" s="61" t="s">
        <v>119</v>
      </c>
      <c r="B528" s="70" t="s">
        <v>79</v>
      </c>
      <c r="C528" s="58" t="s">
        <v>94</v>
      </c>
      <c r="D528" s="58"/>
      <c r="E528" s="58"/>
      <c r="F528" s="163">
        <f t="shared" si="189"/>
        <v>540</v>
      </c>
      <c r="G528" s="163">
        <f t="shared" si="189"/>
        <v>0</v>
      </c>
      <c r="H528" s="28">
        <f t="shared" si="190"/>
        <v>540</v>
      </c>
      <c r="I528" s="28">
        <f t="shared" si="189"/>
        <v>0</v>
      </c>
      <c r="J528" s="28"/>
      <c r="K528" s="252">
        <f t="shared" si="171"/>
        <v>540</v>
      </c>
      <c r="L528" s="28">
        <f t="shared" si="189"/>
        <v>0</v>
      </c>
      <c r="M528" s="28">
        <f t="shared" si="189"/>
        <v>0</v>
      </c>
      <c r="N528" s="28">
        <f t="shared" si="176"/>
        <v>540</v>
      </c>
      <c r="O528" s="28">
        <f>O529</f>
        <v>0</v>
      </c>
      <c r="P528" s="28">
        <f>P529</f>
        <v>0</v>
      </c>
      <c r="Q528" s="28">
        <f t="shared" si="178"/>
        <v>540</v>
      </c>
      <c r="R528" s="28">
        <f>R529</f>
        <v>0</v>
      </c>
      <c r="S528" s="28">
        <f>S529</f>
        <v>0</v>
      </c>
      <c r="T528" s="252">
        <f t="shared" si="168"/>
        <v>540</v>
      </c>
      <c r="U528" s="28">
        <f>U529</f>
        <v>0</v>
      </c>
      <c r="V528" s="28">
        <f>V529</f>
        <v>200</v>
      </c>
      <c r="W528" s="28">
        <f t="shared" si="173"/>
        <v>740</v>
      </c>
      <c r="X528" s="28">
        <f>X529</f>
        <v>0</v>
      </c>
      <c r="Y528" s="28">
        <f>Y529</f>
        <v>0</v>
      </c>
      <c r="Z528" s="28">
        <f t="shared" si="172"/>
        <v>740</v>
      </c>
      <c r="AA528" s="28">
        <f>AA529</f>
        <v>0</v>
      </c>
      <c r="AB528" s="28">
        <f>AB529</f>
        <v>0</v>
      </c>
      <c r="AC528" s="28">
        <f t="shared" si="167"/>
        <v>740</v>
      </c>
      <c r="AD528" s="28">
        <f>AD529</f>
        <v>0</v>
      </c>
      <c r="AE528" s="28">
        <f>AE529</f>
        <v>0</v>
      </c>
      <c r="AF528" s="6">
        <f t="shared" si="177"/>
        <v>740</v>
      </c>
      <c r="AG528" s="28">
        <f>AG529</f>
        <v>0</v>
      </c>
      <c r="AH528" s="28">
        <f>AH529</f>
        <v>0</v>
      </c>
      <c r="AI528" s="28">
        <f t="shared" si="169"/>
        <v>740</v>
      </c>
      <c r="AJ528" s="28">
        <f>AJ529</f>
        <v>0</v>
      </c>
      <c r="AK528" s="28">
        <f>AK529</f>
        <v>0</v>
      </c>
      <c r="AL528" s="28">
        <f t="shared" si="170"/>
        <v>740</v>
      </c>
      <c r="AM528" s="155">
        <f>AM529</f>
        <v>740</v>
      </c>
      <c r="AN528" s="252">
        <f t="shared" si="188"/>
        <v>100</v>
      </c>
    </row>
    <row r="529" spans="1:40" ht="48.75" customHeight="1">
      <c r="A529" s="216" t="s">
        <v>314</v>
      </c>
      <c r="B529" s="234" t="s">
        <v>79</v>
      </c>
      <c r="C529" s="235" t="s">
        <v>94</v>
      </c>
      <c r="D529" s="235" t="s">
        <v>162</v>
      </c>
      <c r="E529" s="235"/>
      <c r="F529" s="237">
        <f>F530</f>
        <v>540</v>
      </c>
      <c r="G529" s="237">
        <f t="shared" si="189"/>
        <v>0</v>
      </c>
      <c r="H529" s="237">
        <f t="shared" si="189"/>
        <v>540</v>
      </c>
      <c r="I529" s="237">
        <f t="shared" si="189"/>
        <v>0</v>
      </c>
      <c r="J529" s="237"/>
      <c r="K529" s="252">
        <f t="shared" si="171"/>
        <v>540</v>
      </c>
      <c r="L529" s="237">
        <f t="shared" si="189"/>
        <v>0</v>
      </c>
      <c r="M529" s="237">
        <f>M530+M531</f>
        <v>0</v>
      </c>
      <c r="N529" s="237">
        <f t="shared" si="189"/>
        <v>400</v>
      </c>
      <c r="O529" s="237">
        <f t="shared" si="189"/>
        <v>0</v>
      </c>
      <c r="P529" s="237">
        <f t="shared" si="189"/>
        <v>0</v>
      </c>
      <c r="Q529" s="237">
        <f t="shared" si="189"/>
        <v>400</v>
      </c>
      <c r="R529" s="237">
        <f t="shared" si="189"/>
        <v>0</v>
      </c>
      <c r="S529" s="237">
        <f t="shared" si="189"/>
        <v>0</v>
      </c>
      <c r="T529" s="252">
        <f t="shared" si="168"/>
        <v>400</v>
      </c>
      <c r="U529" s="237">
        <f t="shared" si="189"/>
        <v>0</v>
      </c>
      <c r="V529" s="237">
        <f t="shared" si="189"/>
        <v>200</v>
      </c>
      <c r="W529" s="237">
        <f t="shared" ref="W529:AL529" si="191">W530</f>
        <v>600</v>
      </c>
      <c r="X529" s="237">
        <f t="shared" si="191"/>
        <v>0</v>
      </c>
      <c r="Y529" s="237">
        <f t="shared" si="191"/>
        <v>0</v>
      </c>
      <c r="Z529" s="237">
        <f t="shared" si="191"/>
        <v>600</v>
      </c>
      <c r="AA529" s="237">
        <f t="shared" si="191"/>
        <v>0</v>
      </c>
      <c r="AB529" s="237">
        <f t="shared" si="191"/>
        <v>0</v>
      </c>
      <c r="AC529" s="237">
        <v>740</v>
      </c>
      <c r="AD529" s="237">
        <f t="shared" si="191"/>
        <v>0</v>
      </c>
      <c r="AE529" s="237">
        <f>AE530+AE531</f>
        <v>0</v>
      </c>
      <c r="AF529" s="6">
        <v>740</v>
      </c>
      <c r="AG529" s="237">
        <f t="shared" si="191"/>
        <v>0</v>
      </c>
      <c r="AH529" s="237">
        <f t="shared" si="191"/>
        <v>0</v>
      </c>
      <c r="AI529" s="237">
        <f t="shared" si="191"/>
        <v>537</v>
      </c>
      <c r="AJ529" s="237">
        <f t="shared" si="191"/>
        <v>0</v>
      </c>
      <c r="AK529" s="237">
        <f t="shared" si="191"/>
        <v>0</v>
      </c>
      <c r="AL529" s="237">
        <f t="shared" si="191"/>
        <v>537</v>
      </c>
      <c r="AM529" s="237">
        <f>AM530+AM531</f>
        <v>740</v>
      </c>
      <c r="AN529" s="252">
        <f t="shared" si="188"/>
        <v>100</v>
      </c>
    </row>
    <row r="530" spans="1:40" ht="21" customHeight="1">
      <c r="A530" s="36" t="s">
        <v>8</v>
      </c>
      <c r="B530" s="27" t="s">
        <v>79</v>
      </c>
      <c r="C530" s="8" t="s">
        <v>94</v>
      </c>
      <c r="D530" s="8" t="s">
        <v>162</v>
      </c>
      <c r="E530" s="105">
        <v>200</v>
      </c>
      <c r="F530" s="165">
        <v>540</v>
      </c>
      <c r="G530" s="165"/>
      <c r="H530" s="6">
        <f t="shared" si="190"/>
        <v>540</v>
      </c>
      <c r="I530" s="106"/>
      <c r="J530" s="106">
        <v>-40</v>
      </c>
      <c r="K530" s="252">
        <f t="shared" si="171"/>
        <v>500</v>
      </c>
      <c r="L530" s="106"/>
      <c r="M530" s="106">
        <v>-100</v>
      </c>
      <c r="N530" s="6">
        <f t="shared" si="176"/>
        <v>400</v>
      </c>
      <c r="O530" s="106"/>
      <c r="P530" s="106"/>
      <c r="Q530" s="6">
        <f t="shared" si="178"/>
        <v>400</v>
      </c>
      <c r="R530" s="106"/>
      <c r="S530" s="106"/>
      <c r="T530" s="252">
        <f t="shared" ref="T530:T593" si="192">Q530+R530+S530</f>
        <v>400</v>
      </c>
      <c r="U530" s="106"/>
      <c r="V530" s="106">
        <v>200</v>
      </c>
      <c r="W530" s="6">
        <f t="shared" si="173"/>
        <v>600</v>
      </c>
      <c r="X530" s="106"/>
      <c r="Y530" s="106"/>
      <c r="Z530" s="6">
        <f t="shared" si="172"/>
        <v>600</v>
      </c>
      <c r="AA530" s="106"/>
      <c r="AB530" s="107"/>
      <c r="AC530" s="6">
        <f t="shared" ref="AC530:AC622" si="193">Z530+AA530+AB530</f>
        <v>600</v>
      </c>
      <c r="AD530" s="106"/>
      <c r="AE530" s="106">
        <v>-63</v>
      </c>
      <c r="AF530" s="6">
        <f t="shared" si="177"/>
        <v>537</v>
      </c>
      <c r="AG530" s="106"/>
      <c r="AH530" s="106"/>
      <c r="AI530" s="6">
        <f t="shared" si="169"/>
        <v>537</v>
      </c>
      <c r="AJ530" s="106"/>
      <c r="AK530" s="106"/>
      <c r="AL530" s="6">
        <f t="shared" si="170"/>
        <v>537</v>
      </c>
      <c r="AM530" s="106">
        <v>537</v>
      </c>
      <c r="AN530" s="252">
        <f t="shared" si="188"/>
        <v>100</v>
      </c>
    </row>
    <row r="531" spans="1:40" ht="21" customHeight="1">
      <c r="A531" s="7" t="s">
        <v>66</v>
      </c>
      <c r="B531" s="27" t="s">
        <v>79</v>
      </c>
      <c r="C531" s="8" t="s">
        <v>94</v>
      </c>
      <c r="D531" s="8" t="s">
        <v>162</v>
      </c>
      <c r="E531" s="105">
        <v>300</v>
      </c>
      <c r="F531" s="165"/>
      <c r="G531" s="165"/>
      <c r="H531" s="6"/>
      <c r="I531" s="106"/>
      <c r="J531" s="106">
        <v>40</v>
      </c>
      <c r="K531" s="252">
        <f t="shared" si="171"/>
        <v>40</v>
      </c>
      <c r="L531" s="106"/>
      <c r="M531" s="106">
        <v>100</v>
      </c>
      <c r="N531" s="6">
        <f t="shared" si="176"/>
        <v>140</v>
      </c>
      <c r="O531" s="106"/>
      <c r="P531" s="106"/>
      <c r="Q531" s="6">
        <f t="shared" si="178"/>
        <v>140</v>
      </c>
      <c r="R531" s="106"/>
      <c r="S531" s="106"/>
      <c r="T531" s="252">
        <f t="shared" si="192"/>
        <v>140</v>
      </c>
      <c r="U531" s="106"/>
      <c r="V531" s="106"/>
      <c r="W531" s="6">
        <f t="shared" si="173"/>
        <v>140</v>
      </c>
      <c r="X531" s="106"/>
      <c r="Y531" s="106"/>
      <c r="Z531" s="6">
        <f t="shared" si="172"/>
        <v>140</v>
      </c>
      <c r="AA531" s="106"/>
      <c r="AB531" s="107"/>
      <c r="AC531" s="6">
        <f t="shared" si="193"/>
        <v>140</v>
      </c>
      <c r="AD531" s="106"/>
      <c r="AE531" s="106">
        <v>63</v>
      </c>
      <c r="AF531" s="6">
        <f t="shared" si="177"/>
        <v>203</v>
      </c>
      <c r="AG531" s="106"/>
      <c r="AH531" s="106"/>
      <c r="AI531" s="6"/>
      <c r="AJ531" s="106"/>
      <c r="AK531" s="106"/>
      <c r="AL531" s="6"/>
      <c r="AM531" s="106">
        <v>203</v>
      </c>
      <c r="AN531" s="252">
        <f t="shared" si="188"/>
        <v>100</v>
      </c>
    </row>
    <row r="532" spans="1:40" s="55" customFormat="1" ht="48" customHeight="1">
      <c r="A532" s="246" t="s">
        <v>95</v>
      </c>
      <c r="B532" s="247" t="s">
        <v>96</v>
      </c>
      <c r="C532" s="248"/>
      <c r="D532" s="248"/>
      <c r="E532" s="248"/>
      <c r="F532" s="250">
        <f>F533+F551+F557+F575+F600+F611</f>
        <v>9095.7999999999993</v>
      </c>
      <c r="G532" s="250">
        <f>G533+G551+G557+G575+G600+G611</f>
        <v>44896</v>
      </c>
      <c r="H532" s="252">
        <f t="shared" si="190"/>
        <v>53991.8</v>
      </c>
      <c r="I532" s="252">
        <f>I533+I551+I557+I575+I600+I611</f>
        <v>-1000</v>
      </c>
      <c r="J532" s="252">
        <f>J533+J551+J557+J575+J600+J611</f>
        <v>1370.28</v>
      </c>
      <c r="K532" s="252">
        <f t="shared" si="171"/>
        <v>54362.080000000002</v>
      </c>
      <c r="L532" s="252">
        <f>L533+L551+L557+L575+L600+L611</f>
        <v>-3998</v>
      </c>
      <c r="M532" s="252">
        <f>M533+M551+M557+M575+M600+M611</f>
        <v>1472.5</v>
      </c>
      <c r="N532" s="251">
        <f t="shared" si="176"/>
        <v>51836.58</v>
      </c>
      <c r="O532" s="252">
        <f>O533+O551+O557+O575+O600+O611</f>
        <v>-97</v>
      </c>
      <c r="P532" s="252">
        <f>P533+P557+P575+P600+P611+P551</f>
        <v>5110</v>
      </c>
      <c r="Q532" s="252">
        <f>Q533+Q551+Q557+Q575+Q600+Q611</f>
        <v>56849.58</v>
      </c>
      <c r="R532" s="252">
        <f>R533+R551+R557+R575+R600+R611</f>
        <v>840</v>
      </c>
      <c r="S532" s="252">
        <f>S533+S551+S557+S575+S600+S611</f>
        <v>3298.2999999999997</v>
      </c>
      <c r="T532" s="252">
        <f t="shared" si="192"/>
        <v>60987.880000000005</v>
      </c>
      <c r="U532" s="252">
        <f>U533+U551+U557+U575+U600+U611</f>
        <v>443.5</v>
      </c>
      <c r="V532" s="252">
        <f>V533+V551+V557+V575+V600+V611</f>
        <v>229.3</v>
      </c>
      <c r="W532" s="252">
        <f t="shared" si="173"/>
        <v>61660.680000000008</v>
      </c>
      <c r="X532" s="252">
        <f>X533+X551+X557+X575+X600+X611</f>
        <v>0</v>
      </c>
      <c r="Y532" s="252">
        <f>Y533+Y551+Y557+Y575+Y600+Y611</f>
        <v>1602.3</v>
      </c>
      <c r="Z532" s="252">
        <f t="shared" si="172"/>
        <v>63262.98000000001</v>
      </c>
      <c r="AA532" s="252">
        <f>AA533+AA551+AA557+AA575+AA600+AA611</f>
        <v>0</v>
      </c>
      <c r="AB532" s="252">
        <f>AB533+AB551+AB557+AB575+AB600+AB611</f>
        <v>0</v>
      </c>
      <c r="AC532" s="251">
        <f t="shared" si="193"/>
        <v>63262.98000000001</v>
      </c>
      <c r="AD532" s="252">
        <f>AD533+AD551+AD557+AD575+AD600+AD611</f>
        <v>-258.8</v>
      </c>
      <c r="AE532" s="252">
        <f>AE533+AE551+AE557+AE575+AE600+AE611</f>
        <v>26.699999999999989</v>
      </c>
      <c r="AF532" s="252">
        <f t="shared" si="177"/>
        <v>63030.880000000005</v>
      </c>
      <c r="AG532" s="252">
        <f>AG533+AG551+AG557+AG575+AG600+AG611</f>
        <v>0</v>
      </c>
      <c r="AH532" s="252">
        <f>AH533+AH551+AH557+AH575+AH600+AH611</f>
        <v>0</v>
      </c>
      <c r="AI532" s="252">
        <f t="shared" ref="AI532:AI623" si="194">AF532+AG532+AH532</f>
        <v>63030.880000000005</v>
      </c>
      <c r="AJ532" s="252">
        <f>AJ533+AJ551+AJ557+AJ575+AJ600+AJ611</f>
        <v>0</v>
      </c>
      <c r="AK532" s="252">
        <f>AK533+AK551+AK557+AK575+AK600+AK611</f>
        <v>0</v>
      </c>
      <c r="AL532" s="252">
        <f t="shared" ref="AL532:AL622" si="195">AI532+AJ532+AK532</f>
        <v>63030.880000000005</v>
      </c>
      <c r="AM532" s="249">
        <f>AM533+AM551+AM557+AM575+AM600+AM611</f>
        <v>62571.6</v>
      </c>
      <c r="AN532" s="252">
        <f t="shared" si="188"/>
        <v>99.27134128541438</v>
      </c>
    </row>
    <row r="533" spans="1:40" s="55" customFormat="1" ht="33.75" customHeight="1">
      <c r="A533" s="69" t="s">
        <v>1</v>
      </c>
      <c r="B533" s="87" t="s">
        <v>96</v>
      </c>
      <c r="C533" s="58" t="s">
        <v>2</v>
      </c>
      <c r="D533" s="58"/>
      <c r="E533" s="58"/>
      <c r="F533" s="163">
        <f>F535+F539</f>
        <v>4259.3999999999996</v>
      </c>
      <c r="G533" s="163">
        <f>G535+G539</f>
        <v>0</v>
      </c>
      <c r="H533" s="6">
        <f t="shared" si="190"/>
        <v>4259.3999999999996</v>
      </c>
      <c r="I533" s="28">
        <f>I535+I539+I551</f>
        <v>0</v>
      </c>
      <c r="J533" s="28"/>
      <c r="K533" s="252">
        <f t="shared" si="171"/>
        <v>4259.3999999999996</v>
      </c>
      <c r="L533" s="28">
        <f>L535+L539+L551</f>
        <v>0</v>
      </c>
      <c r="M533" s="28">
        <f>M535+M539</f>
        <v>0</v>
      </c>
      <c r="N533" s="6">
        <f t="shared" si="176"/>
        <v>4259.3999999999996</v>
      </c>
      <c r="O533" s="28">
        <f>O535+O539+O551</f>
        <v>0</v>
      </c>
      <c r="P533" s="28">
        <f>P535+P539</f>
        <v>0</v>
      </c>
      <c r="Q533" s="28">
        <f t="shared" si="178"/>
        <v>4259.3999999999996</v>
      </c>
      <c r="R533" s="28">
        <f>R535+R539+R551</f>
        <v>0</v>
      </c>
      <c r="S533" s="28">
        <f>S535+S539+S551</f>
        <v>0</v>
      </c>
      <c r="T533" s="252">
        <f t="shared" si="192"/>
        <v>4259.3999999999996</v>
      </c>
      <c r="U533" s="28">
        <f>U535+U539+U551+U544+U534</f>
        <v>443.5</v>
      </c>
      <c r="V533" s="28">
        <f>V535+V539+V551+V544+V534</f>
        <v>4.3</v>
      </c>
      <c r="W533" s="28">
        <f t="shared" si="173"/>
        <v>4707.2</v>
      </c>
      <c r="X533" s="28">
        <f>X535+X539+X551</f>
        <v>0</v>
      </c>
      <c r="Y533" s="28">
        <f>Y534</f>
        <v>0</v>
      </c>
      <c r="Z533" s="28">
        <f t="shared" si="172"/>
        <v>4707.2</v>
      </c>
      <c r="AA533" s="28">
        <f>AA535+AA539+AA551</f>
        <v>0</v>
      </c>
      <c r="AB533" s="28">
        <f>AB535+AB539+AB551</f>
        <v>0</v>
      </c>
      <c r="AC533" s="6">
        <f t="shared" si="193"/>
        <v>4707.2</v>
      </c>
      <c r="AD533" s="28">
        <f>AD535+AD539+AD551</f>
        <v>0</v>
      </c>
      <c r="AE533" s="28">
        <f>AE535+AE539+AE551</f>
        <v>117.2</v>
      </c>
      <c r="AF533" s="26">
        <f t="shared" si="177"/>
        <v>4824.3999999999996</v>
      </c>
      <c r="AG533" s="28">
        <f>AG535+AG539+AG551</f>
        <v>0</v>
      </c>
      <c r="AH533" s="28">
        <f>AH535+AH539+AH551</f>
        <v>0</v>
      </c>
      <c r="AI533" s="26">
        <f t="shared" si="194"/>
        <v>4824.3999999999996</v>
      </c>
      <c r="AJ533" s="28">
        <f>AJ535+AJ539+AJ551</f>
        <v>0</v>
      </c>
      <c r="AK533" s="28">
        <f>AK535+AK539</f>
        <v>0</v>
      </c>
      <c r="AL533" s="26">
        <f t="shared" si="195"/>
        <v>4824.3999999999996</v>
      </c>
      <c r="AM533" s="155">
        <f>AM534+AM544</f>
        <v>4818.6000000000004</v>
      </c>
      <c r="AN533" s="252">
        <f t="shared" si="188"/>
        <v>99.879777796202646</v>
      </c>
    </row>
    <row r="534" spans="1:40" ht="53.25" customHeight="1">
      <c r="A534" s="69" t="s">
        <v>97</v>
      </c>
      <c r="B534" s="87" t="s">
        <v>96</v>
      </c>
      <c r="C534" s="58" t="s">
        <v>98</v>
      </c>
      <c r="D534" s="58"/>
      <c r="E534" s="58"/>
      <c r="F534" s="163">
        <f>F535+F539</f>
        <v>4259.3999999999996</v>
      </c>
      <c r="G534" s="163">
        <f>G535+G539</f>
        <v>0</v>
      </c>
      <c r="H534" s="28">
        <f t="shared" si="190"/>
        <v>4259.3999999999996</v>
      </c>
      <c r="I534" s="28">
        <f>I535+I539</f>
        <v>0</v>
      </c>
      <c r="J534" s="28"/>
      <c r="K534" s="252">
        <f t="shared" si="171"/>
        <v>4259.3999999999996</v>
      </c>
      <c r="L534" s="28">
        <f>L535+L539</f>
        <v>0</v>
      </c>
      <c r="M534" s="28">
        <f>M535+M539</f>
        <v>0</v>
      </c>
      <c r="N534" s="28">
        <f t="shared" si="176"/>
        <v>4259.3999999999996</v>
      </c>
      <c r="O534" s="28">
        <f>O535+O539</f>
        <v>0</v>
      </c>
      <c r="P534" s="28">
        <f>P535+P539</f>
        <v>0</v>
      </c>
      <c r="Q534" s="28">
        <f t="shared" si="178"/>
        <v>4259.3999999999996</v>
      </c>
      <c r="R534" s="28">
        <f>R535+R539</f>
        <v>0</v>
      </c>
      <c r="S534" s="28">
        <f>S535+S539</f>
        <v>0</v>
      </c>
      <c r="T534" s="252">
        <f t="shared" si="192"/>
        <v>4259.3999999999996</v>
      </c>
      <c r="U534" s="28">
        <f>U535+U539+U542</f>
        <v>15.6</v>
      </c>
      <c r="V534" s="28">
        <f>V535+V539</f>
        <v>0</v>
      </c>
      <c r="W534" s="28">
        <f t="shared" si="173"/>
        <v>4275</v>
      </c>
      <c r="X534" s="28">
        <f>X535+X539</f>
        <v>0</v>
      </c>
      <c r="Y534" s="28">
        <f>Y535+Y539</f>
        <v>0</v>
      </c>
      <c r="Z534" s="28">
        <f t="shared" ref="Z534:Z629" si="196">W534+X534+Y534</f>
        <v>4275</v>
      </c>
      <c r="AA534" s="28">
        <f>AA535+AA539</f>
        <v>0</v>
      </c>
      <c r="AB534" s="28">
        <f>AB535+AB539</f>
        <v>0</v>
      </c>
      <c r="AC534" s="28">
        <f t="shared" si="193"/>
        <v>4275</v>
      </c>
      <c r="AD534" s="28">
        <f>AD535+AD539</f>
        <v>0</v>
      </c>
      <c r="AE534" s="28">
        <f>AE535+AE539</f>
        <v>117.2</v>
      </c>
      <c r="AF534" s="26">
        <f t="shared" si="177"/>
        <v>4392.2</v>
      </c>
      <c r="AG534" s="28">
        <f>AG535+AG539</f>
        <v>0</v>
      </c>
      <c r="AH534" s="28">
        <f>AH535+AH539</f>
        <v>0</v>
      </c>
      <c r="AI534" s="28">
        <f t="shared" si="194"/>
        <v>4392.2</v>
      </c>
      <c r="AJ534" s="28">
        <f>AJ535+AJ539</f>
        <v>0</v>
      </c>
      <c r="AK534" s="28">
        <f>AK535+AK539</f>
        <v>0</v>
      </c>
      <c r="AL534" s="28">
        <f t="shared" si="195"/>
        <v>4392.2</v>
      </c>
      <c r="AM534" s="155">
        <f>AM535+AM539+AM542</f>
        <v>4390.8</v>
      </c>
      <c r="AN534" s="252">
        <f t="shared" si="188"/>
        <v>99.968125313054969</v>
      </c>
    </row>
    <row r="535" spans="1:40" ht="33.75" customHeight="1">
      <c r="A535" s="1" t="s">
        <v>5</v>
      </c>
      <c r="B535" s="25" t="s">
        <v>96</v>
      </c>
      <c r="C535" s="8" t="s">
        <v>98</v>
      </c>
      <c r="D535" s="8" t="s">
        <v>153</v>
      </c>
      <c r="E535" s="8"/>
      <c r="F535" s="161">
        <f>F536+F537+F538</f>
        <v>4259.3999999999996</v>
      </c>
      <c r="G535" s="161">
        <f>G536+G537+G538</f>
        <v>0</v>
      </c>
      <c r="H535" s="6">
        <f t="shared" si="190"/>
        <v>4259.3999999999996</v>
      </c>
      <c r="I535" s="6">
        <f>I536+I537</f>
        <v>0</v>
      </c>
      <c r="J535" s="6"/>
      <c r="K535" s="252">
        <f t="shared" ref="K535:K613" si="197">H535+I535+J535</f>
        <v>4259.3999999999996</v>
      </c>
      <c r="L535" s="6">
        <f>L536+L537</f>
        <v>0</v>
      </c>
      <c r="M535" s="6">
        <f>M536+M537</f>
        <v>0</v>
      </c>
      <c r="N535" s="6">
        <f t="shared" si="176"/>
        <v>4259.3999999999996</v>
      </c>
      <c r="O535" s="6">
        <f>O536+O537</f>
        <v>0</v>
      </c>
      <c r="P535" s="6">
        <f>P536+P537</f>
        <v>0</v>
      </c>
      <c r="Q535" s="6">
        <f t="shared" si="178"/>
        <v>4259.3999999999996</v>
      </c>
      <c r="R535" s="6">
        <f>R536+R537</f>
        <v>0</v>
      </c>
      <c r="S535" s="6">
        <f>S536+S537</f>
        <v>0</v>
      </c>
      <c r="T535" s="252">
        <f t="shared" si="192"/>
        <v>4259.3999999999996</v>
      </c>
      <c r="U535" s="6">
        <f>U536+U537</f>
        <v>0</v>
      </c>
      <c r="V535" s="6">
        <f>V536+V537</f>
        <v>0</v>
      </c>
      <c r="W535" s="6">
        <f t="shared" ref="W535:W629" si="198">T535+U535+V535</f>
        <v>4259.3999999999996</v>
      </c>
      <c r="X535" s="6">
        <f>X536+X537</f>
        <v>0</v>
      </c>
      <c r="Y535" s="6">
        <f>Y536+Y537</f>
        <v>0</v>
      </c>
      <c r="Z535" s="6">
        <f t="shared" si="196"/>
        <v>4259.3999999999996</v>
      </c>
      <c r="AA535" s="6">
        <f>AA536+AA537</f>
        <v>0</v>
      </c>
      <c r="AB535" s="6">
        <f>AB536+AB537</f>
        <v>0</v>
      </c>
      <c r="AC535" s="6">
        <f t="shared" si="193"/>
        <v>4259.3999999999996</v>
      </c>
      <c r="AD535" s="6">
        <f>AD536+AD537</f>
        <v>0</v>
      </c>
      <c r="AE535" s="6">
        <f>AE536+AE537</f>
        <v>117.2</v>
      </c>
      <c r="AF535" s="6">
        <f t="shared" si="177"/>
        <v>4376.5999999999995</v>
      </c>
      <c r="AG535" s="6">
        <f>AG536+AG537</f>
        <v>0</v>
      </c>
      <c r="AH535" s="6">
        <f>AH536+AH537</f>
        <v>0</v>
      </c>
      <c r="AI535" s="6">
        <f t="shared" si="194"/>
        <v>4376.5999999999995</v>
      </c>
      <c r="AJ535" s="6">
        <f>AJ536+AJ537</f>
        <v>0</v>
      </c>
      <c r="AK535" s="6">
        <f>AK536+AK537</f>
        <v>0</v>
      </c>
      <c r="AL535" s="6">
        <f t="shared" si="195"/>
        <v>4376.5999999999995</v>
      </c>
      <c r="AM535" s="156">
        <f>AM536+AM537+AM538</f>
        <v>4375.2</v>
      </c>
      <c r="AN535" s="252">
        <f t="shared" si="188"/>
        <v>99.96801169857882</v>
      </c>
    </row>
    <row r="536" spans="1:40" ht="33.75" customHeight="1">
      <c r="A536" s="1" t="s">
        <v>6</v>
      </c>
      <c r="B536" s="25" t="s">
        <v>96</v>
      </c>
      <c r="C536" s="8" t="s">
        <v>98</v>
      </c>
      <c r="D536" s="8" t="s">
        <v>153</v>
      </c>
      <c r="E536" s="8" t="s">
        <v>7</v>
      </c>
      <c r="F536" s="138">
        <v>3962.9</v>
      </c>
      <c r="G536" s="138"/>
      <c r="H536" s="6">
        <f t="shared" si="190"/>
        <v>3962.9</v>
      </c>
      <c r="I536" s="6"/>
      <c r="J536" s="6"/>
      <c r="K536" s="252">
        <f t="shared" si="197"/>
        <v>3962.9</v>
      </c>
      <c r="L536" s="6"/>
      <c r="M536" s="6"/>
      <c r="N536" s="6">
        <f t="shared" si="176"/>
        <v>3962.9</v>
      </c>
      <c r="O536" s="6"/>
      <c r="P536" s="6"/>
      <c r="Q536" s="6">
        <f t="shared" si="178"/>
        <v>3962.9</v>
      </c>
      <c r="R536" s="6"/>
      <c r="S536" s="6"/>
      <c r="T536" s="252">
        <f t="shared" si="192"/>
        <v>3962.9</v>
      </c>
      <c r="U536" s="6"/>
      <c r="V536" s="6"/>
      <c r="W536" s="6">
        <f t="shared" si="198"/>
        <v>3962.9</v>
      </c>
      <c r="X536" s="6"/>
      <c r="Y536" s="6"/>
      <c r="Z536" s="6">
        <f t="shared" si="196"/>
        <v>3962.9</v>
      </c>
      <c r="AA536" s="6"/>
      <c r="AB536" s="6"/>
      <c r="AC536" s="6">
        <f t="shared" si="193"/>
        <v>3962.9</v>
      </c>
      <c r="AD536" s="6"/>
      <c r="AE536" s="6">
        <f>117.2+5-4</f>
        <v>118.2</v>
      </c>
      <c r="AF536" s="6">
        <f t="shared" si="177"/>
        <v>4081.1</v>
      </c>
      <c r="AG536" s="6"/>
      <c r="AH536" s="6"/>
      <c r="AI536" s="6">
        <f t="shared" si="194"/>
        <v>4081.1</v>
      </c>
      <c r="AJ536" s="6"/>
      <c r="AK536" s="6"/>
      <c r="AL536" s="6">
        <f t="shared" si="195"/>
        <v>4081.1</v>
      </c>
      <c r="AM536" s="138">
        <v>4081.1</v>
      </c>
      <c r="AN536" s="252">
        <f t="shared" si="188"/>
        <v>100</v>
      </c>
    </row>
    <row r="537" spans="1:40" ht="33.75" customHeight="1">
      <c r="A537" s="1" t="s">
        <v>8</v>
      </c>
      <c r="B537" s="25" t="s">
        <v>96</v>
      </c>
      <c r="C537" s="8" t="s">
        <v>98</v>
      </c>
      <c r="D537" s="8" t="s">
        <v>153</v>
      </c>
      <c r="E537" s="8" t="s">
        <v>9</v>
      </c>
      <c r="F537" s="138">
        <v>296</v>
      </c>
      <c r="G537" s="138"/>
      <c r="H537" s="6">
        <f t="shared" si="190"/>
        <v>296</v>
      </c>
      <c r="I537" s="6"/>
      <c r="J537" s="6"/>
      <c r="K537" s="252">
        <f t="shared" si="197"/>
        <v>296</v>
      </c>
      <c r="L537" s="6"/>
      <c r="M537" s="6"/>
      <c r="N537" s="6">
        <f t="shared" si="176"/>
        <v>296</v>
      </c>
      <c r="O537" s="6"/>
      <c r="P537" s="6"/>
      <c r="Q537" s="6">
        <f t="shared" si="178"/>
        <v>296</v>
      </c>
      <c r="R537" s="6"/>
      <c r="S537" s="6"/>
      <c r="T537" s="252">
        <f t="shared" si="192"/>
        <v>296</v>
      </c>
      <c r="U537" s="6"/>
      <c r="V537" s="6"/>
      <c r="W537" s="6">
        <f t="shared" si="198"/>
        <v>296</v>
      </c>
      <c r="X537" s="6"/>
      <c r="Y537" s="6"/>
      <c r="Z537" s="6">
        <f t="shared" si="196"/>
        <v>296</v>
      </c>
      <c r="AA537" s="6"/>
      <c r="AB537" s="6"/>
      <c r="AC537" s="6">
        <f t="shared" si="193"/>
        <v>296</v>
      </c>
      <c r="AD537" s="6"/>
      <c r="AE537" s="6">
        <f>-5+4</f>
        <v>-1</v>
      </c>
      <c r="AF537" s="6">
        <f t="shared" si="177"/>
        <v>295</v>
      </c>
      <c r="AG537" s="6"/>
      <c r="AH537" s="6"/>
      <c r="AI537" s="6">
        <f t="shared" si="194"/>
        <v>295</v>
      </c>
      <c r="AJ537" s="6"/>
      <c r="AK537" s="6"/>
      <c r="AL537" s="6">
        <f t="shared" si="195"/>
        <v>295</v>
      </c>
      <c r="AM537" s="138">
        <v>293.60000000000002</v>
      </c>
      <c r="AN537" s="252">
        <f t="shared" si="188"/>
        <v>99.525423728813564</v>
      </c>
    </row>
    <row r="538" spans="1:40" ht="33.75" customHeight="1">
      <c r="A538" s="1" t="s">
        <v>17</v>
      </c>
      <c r="B538" s="25" t="s">
        <v>96</v>
      </c>
      <c r="C538" s="8" t="s">
        <v>98</v>
      </c>
      <c r="D538" s="8" t="s">
        <v>153</v>
      </c>
      <c r="E538" s="8" t="s">
        <v>18</v>
      </c>
      <c r="F538" s="138">
        <v>0.5</v>
      </c>
      <c r="G538" s="138"/>
      <c r="H538" s="6">
        <f t="shared" si="190"/>
        <v>0.5</v>
      </c>
      <c r="I538" s="6"/>
      <c r="J538" s="6"/>
      <c r="K538" s="252">
        <f t="shared" si="197"/>
        <v>0.5</v>
      </c>
      <c r="L538" s="6"/>
      <c r="M538" s="6"/>
      <c r="N538" s="6">
        <f t="shared" si="176"/>
        <v>0.5</v>
      </c>
      <c r="O538" s="6"/>
      <c r="P538" s="6"/>
      <c r="Q538" s="6">
        <f t="shared" si="178"/>
        <v>0.5</v>
      </c>
      <c r="R538" s="6"/>
      <c r="S538" s="6"/>
      <c r="T538" s="252">
        <f t="shared" si="192"/>
        <v>0.5</v>
      </c>
      <c r="U538" s="6"/>
      <c r="V538" s="6"/>
      <c r="W538" s="6">
        <f t="shared" si="198"/>
        <v>0.5</v>
      </c>
      <c r="X538" s="6"/>
      <c r="Y538" s="6"/>
      <c r="Z538" s="6">
        <f t="shared" si="196"/>
        <v>0.5</v>
      </c>
      <c r="AA538" s="6"/>
      <c r="AB538" s="6"/>
      <c r="AC538" s="6">
        <f t="shared" si="193"/>
        <v>0.5</v>
      </c>
      <c r="AD538" s="6"/>
      <c r="AE538" s="6"/>
      <c r="AF538" s="6">
        <f t="shared" si="177"/>
        <v>0.5</v>
      </c>
      <c r="AG538" s="6"/>
      <c r="AH538" s="6"/>
      <c r="AI538" s="6">
        <f t="shared" si="194"/>
        <v>0.5</v>
      </c>
      <c r="AJ538" s="6"/>
      <c r="AK538" s="6"/>
      <c r="AL538" s="6">
        <f t="shared" si="195"/>
        <v>0.5</v>
      </c>
      <c r="AM538" s="138">
        <v>0.5</v>
      </c>
      <c r="AN538" s="252">
        <f t="shared" si="188"/>
        <v>100</v>
      </c>
    </row>
    <row r="539" spans="1:40" ht="33.75" hidden="1" customHeight="1">
      <c r="A539" s="1" t="s">
        <v>121</v>
      </c>
      <c r="B539" s="25" t="s">
        <v>96</v>
      </c>
      <c r="C539" s="8" t="s">
        <v>98</v>
      </c>
      <c r="D539" s="8" t="s">
        <v>154</v>
      </c>
      <c r="E539" s="8"/>
      <c r="F539" s="161">
        <f t="shared" ref="F539:M540" si="199">F540</f>
        <v>0</v>
      </c>
      <c r="G539" s="161">
        <f t="shared" si="199"/>
        <v>0</v>
      </c>
      <c r="H539" s="6">
        <f t="shared" si="190"/>
        <v>0</v>
      </c>
      <c r="I539" s="6">
        <f t="shared" si="199"/>
        <v>0</v>
      </c>
      <c r="J539" s="6"/>
      <c r="K539" s="252">
        <f t="shared" si="197"/>
        <v>0</v>
      </c>
      <c r="L539" s="6">
        <f t="shared" si="199"/>
        <v>0</v>
      </c>
      <c r="M539" s="6">
        <f t="shared" si="199"/>
        <v>0</v>
      </c>
      <c r="N539" s="6">
        <f t="shared" si="176"/>
        <v>0</v>
      </c>
      <c r="O539" s="6">
        <f>O540</f>
        <v>0</v>
      </c>
      <c r="P539" s="6">
        <f>P540</f>
        <v>0</v>
      </c>
      <c r="Q539" s="6">
        <f t="shared" si="178"/>
        <v>0</v>
      </c>
      <c r="R539" s="6">
        <f>R540</f>
        <v>0</v>
      </c>
      <c r="S539" s="6">
        <f>S540</f>
        <v>0</v>
      </c>
      <c r="T539" s="252">
        <f t="shared" si="192"/>
        <v>0</v>
      </c>
      <c r="U539" s="6">
        <f>U540</f>
        <v>0</v>
      </c>
      <c r="V539" s="6">
        <f>V540</f>
        <v>0</v>
      </c>
      <c r="W539" s="6">
        <f t="shared" si="198"/>
        <v>0</v>
      </c>
      <c r="X539" s="6">
        <f>X540</f>
        <v>0</v>
      </c>
      <c r="Y539" s="6">
        <f>Y540</f>
        <v>0</v>
      </c>
      <c r="Z539" s="6">
        <f t="shared" si="196"/>
        <v>0</v>
      </c>
      <c r="AA539" s="6">
        <f>AA540</f>
        <v>0</v>
      </c>
      <c r="AB539" s="6">
        <f>AB540</f>
        <v>0</v>
      </c>
      <c r="AC539" s="6">
        <f t="shared" si="193"/>
        <v>0</v>
      </c>
      <c r="AD539" s="6">
        <f>AD540</f>
        <v>0</v>
      </c>
      <c r="AE539" s="6">
        <f>AE540</f>
        <v>0</v>
      </c>
      <c r="AF539" s="6">
        <f t="shared" si="177"/>
        <v>0</v>
      </c>
      <c r="AG539" s="6">
        <f>AG540</f>
        <v>0</v>
      </c>
      <c r="AH539" s="6">
        <f>AH540</f>
        <v>0</v>
      </c>
      <c r="AI539" s="6">
        <f t="shared" si="194"/>
        <v>0</v>
      </c>
      <c r="AJ539" s="6">
        <f>AJ540</f>
        <v>0</v>
      </c>
      <c r="AK539" s="6">
        <f>AK540</f>
        <v>0</v>
      </c>
      <c r="AL539" s="6">
        <f t="shared" si="195"/>
        <v>0</v>
      </c>
      <c r="AM539" s="156">
        <f>AM540</f>
        <v>0</v>
      </c>
      <c r="AN539" s="252" t="e">
        <f t="shared" si="188"/>
        <v>#DIV/0!</v>
      </c>
    </row>
    <row r="540" spans="1:40" ht="45.75" hidden="1" customHeight="1">
      <c r="A540" s="108" t="s">
        <v>99</v>
      </c>
      <c r="B540" s="25" t="s">
        <v>96</v>
      </c>
      <c r="C540" s="8" t="s">
        <v>98</v>
      </c>
      <c r="D540" s="8" t="s">
        <v>154</v>
      </c>
      <c r="E540" s="8"/>
      <c r="F540" s="161">
        <f t="shared" si="199"/>
        <v>0</v>
      </c>
      <c r="G540" s="161">
        <f t="shared" si="199"/>
        <v>0</v>
      </c>
      <c r="H540" s="6">
        <f t="shared" si="190"/>
        <v>0</v>
      </c>
      <c r="I540" s="6">
        <f t="shared" si="199"/>
        <v>0</v>
      </c>
      <c r="J540" s="6"/>
      <c r="K540" s="252">
        <f t="shared" si="197"/>
        <v>0</v>
      </c>
      <c r="L540" s="6">
        <f t="shared" si="199"/>
        <v>0</v>
      </c>
      <c r="M540" s="6">
        <f t="shared" si="199"/>
        <v>0</v>
      </c>
      <c r="N540" s="6">
        <f t="shared" si="176"/>
        <v>0</v>
      </c>
      <c r="O540" s="6">
        <f>O541</f>
        <v>0</v>
      </c>
      <c r="P540" s="6">
        <f>P541</f>
        <v>0</v>
      </c>
      <c r="Q540" s="6">
        <f t="shared" si="178"/>
        <v>0</v>
      </c>
      <c r="R540" s="6">
        <f>R541</f>
        <v>0</v>
      </c>
      <c r="S540" s="6">
        <f>S541</f>
        <v>0</v>
      </c>
      <c r="T540" s="252">
        <f t="shared" si="192"/>
        <v>0</v>
      </c>
      <c r="U540" s="6">
        <f>U541</f>
        <v>0</v>
      </c>
      <c r="V540" s="6">
        <f>V541</f>
        <v>0</v>
      </c>
      <c r="W540" s="6">
        <f t="shared" si="198"/>
        <v>0</v>
      </c>
      <c r="X540" s="6">
        <f>X541</f>
        <v>0</v>
      </c>
      <c r="Y540" s="6">
        <f>Y541</f>
        <v>0</v>
      </c>
      <c r="Z540" s="6">
        <f t="shared" si="196"/>
        <v>0</v>
      </c>
      <c r="AA540" s="6">
        <f>AA541</f>
        <v>0</v>
      </c>
      <c r="AB540" s="6">
        <f>AB541</f>
        <v>0</v>
      </c>
      <c r="AC540" s="6">
        <f t="shared" si="193"/>
        <v>0</v>
      </c>
      <c r="AD540" s="6">
        <f>AD541</f>
        <v>0</v>
      </c>
      <c r="AE540" s="6">
        <f>AE541</f>
        <v>0</v>
      </c>
      <c r="AF540" s="6">
        <f t="shared" si="177"/>
        <v>0</v>
      </c>
      <c r="AG540" s="6">
        <f>AG541</f>
        <v>0</v>
      </c>
      <c r="AH540" s="6">
        <f>AH541</f>
        <v>0</v>
      </c>
      <c r="AI540" s="6">
        <f t="shared" si="194"/>
        <v>0</v>
      </c>
      <c r="AJ540" s="6">
        <f>AJ541</f>
        <v>0</v>
      </c>
      <c r="AK540" s="6">
        <f>AK541</f>
        <v>0</v>
      </c>
      <c r="AL540" s="6">
        <f t="shared" si="195"/>
        <v>0</v>
      </c>
      <c r="AM540" s="156">
        <f>AM541</f>
        <v>0</v>
      </c>
      <c r="AN540" s="252" t="e">
        <f t="shared" si="188"/>
        <v>#DIV/0!</v>
      </c>
    </row>
    <row r="541" spans="1:40" ht="33.75" hidden="1" customHeight="1">
      <c r="A541" s="1" t="s">
        <v>17</v>
      </c>
      <c r="B541" s="25" t="s">
        <v>96</v>
      </c>
      <c r="C541" s="8" t="s">
        <v>98</v>
      </c>
      <c r="D541" s="8" t="s">
        <v>154</v>
      </c>
      <c r="E541" s="8" t="s">
        <v>18</v>
      </c>
      <c r="F541" s="138"/>
      <c r="G541" s="138"/>
      <c r="H541" s="6">
        <f t="shared" si="190"/>
        <v>0</v>
      </c>
      <c r="I541" s="6"/>
      <c r="J541" s="6"/>
      <c r="K541" s="252">
        <f t="shared" si="197"/>
        <v>0</v>
      </c>
      <c r="L541" s="6"/>
      <c r="M541" s="6"/>
      <c r="N541" s="6">
        <f t="shared" si="176"/>
        <v>0</v>
      </c>
      <c r="O541" s="6"/>
      <c r="P541" s="6"/>
      <c r="Q541" s="6">
        <f t="shared" si="178"/>
        <v>0</v>
      </c>
      <c r="R541" s="6"/>
      <c r="S541" s="6"/>
      <c r="T541" s="252">
        <f t="shared" si="192"/>
        <v>0</v>
      </c>
      <c r="U541" s="6"/>
      <c r="V541" s="6"/>
      <c r="W541" s="6">
        <f t="shared" si="198"/>
        <v>0</v>
      </c>
      <c r="X541" s="6"/>
      <c r="Y541" s="6"/>
      <c r="Z541" s="6">
        <f t="shared" si="196"/>
        <v>0</v>
      </c>
      <c r="AA541" s="6"/>
      <c r="AB541" s="6"/>
      <c r="AC541" s="6">
        <f t="shared" si="193"/>
        <v>0</v>
      </c>
      <c r="AD541" s="6"/>
      <c r="AE541" s="6"/>
      <c r="AF541" s="6">
        <f t="shared" si="177"/>
        <v>0</v>
      </c>
      <c r="AG541" s="6"/>
      <c r="AH541" s="6"/>
      <c r="AI541" s="6">
        <f t="shared" si="194"/>
        <v>0</v>
      </c>
      <c r="AJ541" s="6"/>
      <c r="AK541" s="6"/>
      <c r="AL541" s="6">
        <f t="shared" si="195"/>
        <v>0</v>
      </c>
      <c r="AM541" s="6"/>
      <c r="AN541" s="252" t="e">
        <f t="shared" si="188"/>
        <v>#DIV/0!</v>
      </c>
    </row>
    <row r="542" spans="1:40" ht="33.75" customHeight="1">
      <c r="A542" s="1" t="s">
        <v>524</v>
      </c>
      <c r="B542" s="27" t="s">
        <v>96</v>
      </c>
      <c r="C542" s="8" t="s">
        <v>12</v>
      </c>
      <c r="D542" s="38" t="s">
        <v>525</v>
      </c>
      <c r="E542" s="3"/>
      <c r="F542" s="138"/>
      <c r="G542" s="138"/>
      <c r="H542" s="6"/>
      <c r="I542" s="6"/>
      <c r="J542" s="6"/>
      <c r="K542" s="252"/>
      <c r="L542" s="6"/>
      <c r="M542" s="6"/>
      <c r="N542" s="6"/>
      <c r="O542" s="6"/>
      <c r="P542" s="6"/>
      <c r="Q542" s="6"/>
      <c r="R542" s="6"/>
      <c r="S542" s="6"/>
      <c r="T542" s="252">
        <f t="shared" si="192"/>
        <v>0</v>
      </c>
      <c r="U542" s="6">
        <f>U543</f>
        <v>15.6</v>
      </c>
      <c r="V542" s="6"/>
      <c r="W542" s="6">
        <f t="shared" si="198"/>
        <v>15.6</v>
      </c>
      <c r="X542" s="6"/>
      <c r="Y542" s="6"/>
      <c r="Z542" s="6">
        <f t="shared" si="196"/>
        <v>15.6</v>
      </c>
      <c r="AA542" s="6"/>
      <c r="AB542" s="6"/>
      <c r="AC542" s="6">
        <f t="shared" si="193"/>
        <v>15.6</v>
      </c>
      <c r="AD542" s="6"/>
      <c r="AE542" s="6"/>
      <c r="AF542" s="6">
        <f t="shared" si="177"/>
        <v>15.6</v>
      </c>
      <c r="AG542" s="6"/>
      <c r="AH542" s="6"/>
      <c r="AI542" s="6"/>
      <c r="AJ542" s="6"/>
      <c r="AK542" s="6"/>
      <c r="AL542" s="6"/>
      <c r="AM542" s="6">
        <f>AM543</f>
        <v>15.6</v>
      </c>
      <c r="AN542" s="252">
        <f t="shared" si="188"/>
        <v>100</v>
      </c>
    </row>
    <row r="543" spans="1:40" ht="33.75" customHeight="1">
      <c r="A543" s="1" t="s">
        <v>6</v>
      </c>
      <c r="B543" s="27" t="s">
        <v>96</v>
      </c>
      <c r="C543" s="8" t="s">
        <v>12</v>
      </c>
      <c r="D543" s="38" t="s">
        <v>525</v>
      </c>
      <c r="E543" s="3" t="s">
        <v>7</v>
      </c>
      <c r="F543" s="138"/>
      <c r="G543" s="138"/>
      <c r="H543" s="6"/>
      <c r="I543" s="6"/>
      <c r="J543" s="6"/>
      <c r="K543" s="252"/>
      <c r="L543" s="6"/>
      <c r="M543" s="6"/>
      <c r="N543" s="6"/>
      <c r="O543" s="6"/>
      <c r="P543" s="6"/>
      <c r="Q543" s="6"/>
      <c r="R543" s="6"/>
      <c r="S543" s="6"/>
      <c r="T543" s="252">
        <f t="shared" si="192"/>
        <v>0</v>
      </c>
      <c r="U543" s="6">
        <v>15.6</v>
      </c>
      <c r="V543" s="6"/>
      <c r="W543" s="6">
        <f t="shared" si="198"/>
        <v>15.6</v>
      </c>
      <c r="X543" s="6"/>
      <c r="Y543" s="6"/>
      <c r="Z543" s="6">
        <f t="shared" si="196"/>
        <v>15.6</v>
      </c>
      <c r="AA543" s="6"/>
      <c r="AB543" s="6"/>
      <c r="AC543" s="6">
        <f t="shared" si="193"/>
        <v>15.6</v>
      </c>
      <c r="AD543" s="6"/>
      <c r="AE543" s="6"/>
      <c r="AF543" s="6">
        <f t="shared" si="177"/>
        <v>15.6</v>
      </c>
      <c r="AG543" s="6"/>
      <c r="AH543" s="6"/>
      <c r="AI543" s="6"/>
      <c r="AJ543" s="6"/>
      <c r="AK543" s="6"/>
      <c r="AL543" s="6"/>
      <c r="AM543" s="6">
        <v>15.6</v>
      </c>
      <c r="AN543" s="252">
        <f t="shared" si="188"/>
        <v>100</v>
      </c>
    </row>
    <row r="544" spans="1:40" ht="33.75" customHeight="1">
      <c r="A544" s="61" t="s">
        <v>21</v>
      </c>
      <c r="B544" s="87" t="s">
        <v>96</v>
      </c>
      <c r="C544" s="58" t="s">
        <v>22</v>
      </c>
      <c r="D544" s="58"/>
      <c r="E544" s="58"/>
      <c r="F544" s="166"/>
      <c r="G544" s="166"/>
      <c r="H544" s="28">
        <f t="shared" si="190"/>
        <v>0</v>
      </c>
      <c r="I544" s="28"/>
      <c r="J544" s="28"/>
      <c r="K544" s="252">
        <f t="shared" si="197"/>
        <v>0</v>
      </c>
      <c r="L544" s="28"/>
      <c r="M544" s="28"/>
      <c r="N544" s="28">
        <f t="shared" si="176"/>
        <v>0</v>
      </c>
      <c r="O544" s="28"/>
      <c r="P544" s="28"/>
      <c r="Q544" s="28">
        <f t="shared" si="178"/>
        <v>0</v>
      </c>
      <c r="R544" s="28"/>
      <c r="S544" s="28"/>
      <c r="T544" s="252">
        <f t="shared" si="192"/>
        <v>0</v>
      </c>
      <c r="U544" s="28">
        <f>U545</f>
        <v>427.9</v>
      </c>
      <c r="V544" s="28">
        <f>V546</f>
        <v>4.3</v>
      </c>
      <c r="W544" s="28">
        <f t="shared" si="198"/>
        <v>432.2</v>
      </c>
      <c r="X544" s="28"/>
      <c r="Y544" s="28"/>
      <c r="Z544" s="26">
        <f t="shared" si="196"/>
        <v>432.2</v>
      </c>
      <c r="AA544" s="28"/>
      <c r="AB544" s="28"/>
      <c r="AC544" s="28">
        <f t="shared" si="193"/>
        <v>432.2</v>
      </c>
      <c r="AD544" s="28">
        <f>AD545</f>
        <v>0.1</v>
      </c>
      <c r="AE544" s="28"/>
      <c r="AF544" s="26">
        <f t="shared" si="177"/>
        <v>432.3</v>
      </c>
      <c r="AG544" s="28"/>
      <c r="AH544" s="28"/>
      <c r="AI544" s="28">
        <f t="shared" si="194"/>
        <v>432.3</v>
      </c>
      <c r="AJ544" s="28"/>
      <c r="AK544" s="28"/>
      <c r="AL544" s="28">
        <f t="shared" si="195"/>
        <v>432.3</v>
      </c>
      <c r="AM544" s="155">
        <f>AM545+AM546</f>
        <v>427.8</v>
      </c>
      <c r="AN544" s="252">
        <f t="shared" si="188"/>
        <v>98.959056210964619</v>
      </c>
    </row>
    <row r="545" spans="1:40" ht="33.75" customHeight="1">
      <c r="A545" s="1" t="s">
        <v>526</v>
      </c>
      <c r="B545" s="25" t="s">
        <v>96</v>
      </c>
      <c r="C545" s="8" t="s">
        <v>22</v>
      </c>
      <c r="D545" s="8" t="s">
        <v>528</v>
      </c>
      <c r="E545" s="58"/>
      <c r="F545" s="166"/>
      <c r="G545" s="166"/>
      <c r="H545" s="28"/>
      <c r="I545" s="28"/>
      <c r="J545" s="28"/>
      <c r="K545" s="252"/>
      <c r="L545" s="28"/>
      <c r="M545" s="28"/>
      <c r="N545" s="28"/>
      <c r="O545" s="28"/>
      <c r="P545" s="28"/>
      <c r="Q545" s="28"/>
      <c r="R545" s="28"/>
      <c r="S545" s="28"/>
      <c r="T545" s="252">
        <f t="shared" si="192"/>
        <v>0</v>
      </c>
      <c r="U545" s="6">
        <v>427.9</v>
      </c>
      <c r="V545" s="6"/>
      <c r="W545" s="6">
        <f t="shared" si="198"/>
        <v>427.9</v>
      </c>
      <c r="X545" s="28"/>
      <c r="Y545" s="28"/>
      <c r="Z545" s="6">
        <f t="shared" si="196"/>
        <v>427.9</v>
      </c>
      <c r="AA545" s="28"/>
      <c r="AB545" s="28"/>
      <c r="AC545" s="6">
        <f t="shared" si="193"/>
        <v>427.9</v>
      </c>
      <c r="AD545" s="28">
        <v>0.1</v>
      </c>
      <c r="AE545" s="28"/>
      <c r="AF545" s="6">
        <f t="shared" si="177"/>
        <v>428</v>
      </c>
      <c r="AG545" s="28"/>
      <c r="AH545" s="28"/>
      <c r="AI545" s="28"/>
      <c r="AJ545" s="28"/>
      <c r="AK545" s="28"/>
      <c r="AL545" s="28"/>
      <c r="AM545" s="304">
        <v>423.5</v>
      </c>
      <c r="AN545" s="252">
        <f t="shared" si="188"/>
        <v>98.94859813084112</v>
      </c>
    </row>
    <row r="546" spans="1:40" ht="33.75" customHeight="1">
      <c r="A546" s="1" t="s">
        <v>527</v>
      </c>
      <c r="B546" s="25" t="s">
        <v>96</v>
      </c>
      <c r="C546" s="8" t="s">
        <v>22</v>
      </c>
      <c r="D546" s="8" t="s">
        <v>529</v>
      </c>
      <c r="E546" s="58"/>
      <c r="F546" s="166"/>
      <c r="G546" s="166"/>
      <c r="H546" s="28"/>
      <c r="I546" s="28"/>
      <c r="J546" s="28"/>
      <c r="K546" s="252"/>
      <c r="L546" s="28"/>
      <c r="M546" s="28"/>
      <c r="N546" s="28"/>
      <c r="O546" s="28"/>
      <c r="P546" s="28"/>
      <c r="Q546" s="28"/>
      <c r="R546" s="28"/>
      <c r="S546" s="28"/>
      <c r="T546" s="252">
        <f t="shared" si="192"/>
        <v>0</v>
      </c>
      <c r="U546" s="6"/>
      <c r="V546" s="6">
        <v>4.3</v>
      </c>
      <c r="W546" s="6">
        <f t="shared" si="198"/>
        <v>4.3</v>
      </c>
      <c r="X546" s="28"/>
      <c r="Y546" s="28"/>
      <c r="Z546" s="6">
        <f t="shared" si="196"/>
        <v>4.3</v>
      </c>
      <c r="AA546" s="28"/>
      <c r="AB546" s="28"/>
      <c r="AC546" s="6">
        <f t="shared" si="193"/>
        <v>4.3</v>
      </c>
      <c r="AD546" s="28"/>
      <c r="AE546" s="28"/>
      <c r="AF546" s="6">
        <f t="shared" si="177"/>
        <v>4.3</v>
      </c>
      <c r="AG546" s="28"/>
      <c r="AH546" s="28"/>
      <c r="AI546" s="28"/>
      <c r="AJ546" s="28"/>
      <c r="AK546" s="28"/>
      <c r="AL546" s="28"/>
      <c r="AM546" s="304">
        <v>4.3</v>
      </c>
      <c r="AN546" s="252">
        <f t="shared" si="188"/>
        <v>100</v>
      </c>
    </row>
    <row r="547" spans="1:40" ht="33.75" hidden="1" customHeight="1">
      <c r="A547" s="23" t="s">
        <v>121</v>
      </c>
      <c r="B547" s="25" t="s">
        <v>96</v>
      </c>
      <c r="C547" s="8" t="s">
        <v>22</v>
      </c>
      <c r="D547" s="8" t="s">
        <v>154</v>
      </c>
      <c r="E547" s="8"/>
      <c r="F547" s="138"/>
      <c r="G547" s="138"/>
      <c r="H547" s="6">
        <f t="shared" si="190"/>
        <v>0</v>
      </c>
      <c r="I547" s="6"/>
      <c r="J547" s="6"/>
      <c r="K547" s="252">
        <f t="shared" si="197"/>
        <v>0</v>
      </c>
      <c r="L547" s="6"/>
      <c r="M547" s="6"/>
      <c r="N547" s="6">
        <f t="shared" ref="N547:N630" si="200">K547+L547+M547</f>
        <v>0</v>
      </c>
      <c r="O547" s="6"/>
      <c r="P547" s="6"/>
      <c r="Q547" s="6">
        <f t="shared" si="178"/>
        <v>0</v>
      </c>
      <c r="R547" s="6"/>
      <c r="S547" s="6"/>
      <c r="T547" s="252">
        <f t="shared" si="192"/>
        <v>0</v>
      </c>
      <c r="U547" s="6"/>
      <c r="V547" s="6"/>
      <c r="W547" s="6">
        <f t="shared" si="198"/>
        <v>0</v>
      </c>
      <c r="X547" s="6"/>
      <c r="Y547" s="6"/>
      <c r="Z547" s="6">
        <f t="shared" si="196"/>
        <v>0</v>
      </c>
      <c r="AA547" s="6"/>
      <c r="AB547" s="6"/>
      <c r="AC547" s="6">
        <f t="shared" si="193"/>
        <v>0</v>
      </c>
      <c r="AD547" s="6"/>
      <c r="AE547" s="6"/>
      <c r="AF547" s="6">
        <f t="shared" si="177"/>
        <v>0</v>
      </c>
      <c r="AG547" s="6"/>
      <c r="AH547" s="6"/>
      <c r="AI547" s="6">
        <f t="shared" si="194"/>
        <v>0</v>
      </c>
      <c r="AJ547" s="6"/>
      <c r="AK547" s="6"/>
      <c r="AL547" s="6">
        <f t="shared" si="195"/>
        <v>0</v>
      </c>
      <c r="AM547" s="156"/>
      <c r="AN547" s="252" t="e">
        <f t="shared" si="188"/>
        <v>#DIV/0!</v>
      </c>
    </row>
    <row r="548" spans="1:40" ht="33.75" hidden="1" customHeight="1">
      <c r="A548" s="61" t="s">
        <v>232</v>
      </c>
      <c r="B548" s="84" t="s">
        <v>96</v>
      </c>
      <c r="C548" s="62" t="s">
        <v>22</v>
      </c>
      <c r="D548" s="62" t="s">
        <v>154</v>
      </c>
      <c r="E548" s="62"/>
      <c r="F548" s="170"/>
      <c r="G548" s="170"/>
      <c r="H548" s="26">
        <f t="shared" si="190"/>
        <v>0</v>
      </c>
      <c r="I548" s="26"/>
      <c r="J548" s="26"/>
      <c r="K548" s="252">
        <f t="shared" si="197"/>
        <v>0</v>
      </c>
      <c r="L548" s="26"/>
      <c r="M548" s="26"/>
      <c r="N548" s="26">
        <f t="shared" si="200"/>
        <v>0</v>
      </c>
      <c r="O548" s="26"/>
      <c r="P548" s="26"/>
      <c r="Q548" s="26">
        <f t="shared" si="178"/>
        <v>0</v>
      </c>
      <c r="R548" s="26"/>
      <c r="S548" s="26"/>
      <c r="T548" s="252">
        <f t="shared" si="192"/>
        <v>0</v>
      </c>
      <c r="U548" s="26"/>
      <c r="V548" s="26"/>
      <c r="W548" s="26">
        <f t="shared" si="198"/>
        <v>0</v>
      </c>
      <c r="X548" s="26"/>
      <c r="Y548" s="26"/>
      <c r="Z548" s="26">
        <f t="shared" si="196"/>
        <v>0</v>
      </c>
      <c r="AA548" s="26"/>
      <c r="AB548" s="26"/>
      <c r="AC548" s="26">
        <f t="shared" si="193"/>
        <v>0</v>
      </c>
      <c r="AD548" s="26"/>
      <c r="AE548" s="26"/>
      <c r="AF548" s="6">
        <f t="shared" si="177"/>
        <v>0</v>
      </c>
      <c r="AG548" s="26"/>
      <c r="AH548" s="26"/>
      <c r="AI548" s="26">
        <f t="shared" si="194"/>
        <v>0</v>
      </c>
      <c r="AJ548" s="26"/>
      <c r="AK548" s="26"/>
      <c r="AL548" s="26">
        <f t="shared" si="195"/>
        <v>0</v>
      </c>
      <c r="AM548" s="154">
        <f>AM549</f>
        <v>0</v>
      </c>
      <c r="AN548" s="252"/>
    </row>
    <row r="549" spans="1:40" ht="33.75" hidden="1" customHeight="1">
      <c r="A549" s="23" t="s">
        <v>17</v>
      </c>
      <c r="B549" s="25" t="s">
        <v>96</v>
      </c>
      <c r="C549" s="8" t="s">
        <v>22</v>
      </c>
      <c r="D549" s="8" t="s">
        <v>154</v>
      </c>
      <c r="E549" s="8" t="s">
        <v>18</v>
      </c>
      <c r="F549" s="138"/>
      <c r="G549" s="138"/>
      <c r="H549" s="6">
        <f t="shared" si="190"/>
        <v>0</v>
      </c>
      <c r="I549" s="6"/>
      <c r="J549" s="6"/>
      <c r="K549" s="252">
        <f t="shared" si="197"/>
        <v>0</v>
      </c>
      <c r="L549" s="6"/>
      <c r="M549" s="6"/>
      <c r="N549" s="6">
        <f t="shared" si="200"/>
        <v>0</v>
      </c>
      <c r="O549" s="6"/>
      <c r="P549" s="6"/>
      <c r="Q549" s="6">
        <f t="shared" si="178"/>
        <v>0</v>
      </c>
      <c r="R549" s="6"/>
      <c r="S549" s="6"/>
      <c r="T549" s="252">
        <f t="shared" si="192"/>
        <v>0</v>
      </c>
      <c r="U549" s="6"/>
      <c r="V549" s="6"/>
      <c r="W549" s="6">
        <f t="shared" si="198"/>
        <v>0</v>
      </c>
      <c r="X549" s="6"/>
      <c r="Y549" s="6"/>
      <c r="Z549" s="6">
        <f t="shared" si="196"/>
        <v>0</v>
      </c>
      <c r="AA549" s="6"/>
      <c r="AB549" s="6"/>
      <c r="AC549" s="6">
        <f t="shared" si="193"/>
        <v>0</v>
      </c>
      <c r="AD549" s="6"/>
      <c r="AE549" s="6"/>
      <c r="AF549" s="6">
        <f t="shared" si="177"/>
        <v>0</v>
      </c>
      <c r="AG549" s="6"/>
      <c r="AH549" s="6"/>
      <c r="AI549" s="6">
        <f t="shared" si="194"/>
        <v>0</v>
      </c>
      <c r="AJ549" s="6"/>
      <c r="AK549" s="6"/>
      <c r="AL549" s="6">
        <f t="shared" si="195"/>
        <v>0</v>
      </c>
      <c r="AM549" s="6"/>
      <c r="AN549" s="252"/>
    </row>
    <row r="550" spans="1:40" ht="21" customHeight="1">
      <c r="A550" s="23"/>
      <c r="B550" s="25"/>
      <c r="C550" s="8"/>
      <c r="D550" s="8"/>
      <c r="E550" s="8"/>
      <c r="F550" s="8"/>
      <c r="G550" s="138"/>
      <c r="H550" s="6">
        <f t="shared" si="190"/>
        <v>0</v>
      </c>
      <c r="I550" s="6"/>
      <c r="J550" s="6"/>
      <c r="K550" s="252">
        <f t="shared" si="197"/>
        <v>0</v>
      </c>
      <c r="L550" s="6"/>
      <c r="M550" s="6"/>
      <c r="N550" s="6"/>
      <c r="O550" s="6"/>
      <c r="P550" s="6"/>
      <c r="Q550" s="6"/>
      <c r="R550" s="6"/>
      <c r="S550" s="6"/>
      <c r="T550" s="252">
        <f t="shared" si="192"/>
        <v>0</v>
      </c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>
        <f t="shared" si="177"/>
        <v>0</v>
      </c>
      <c r="AG550" s="6"/>
      <c r="AH550" s="6"/>
      <c r="AI550" s="6"/>
      <c r="AJ550" s="6"/>
      <c r="AK550" s="6"/>
      <c r="AL550" s="6"/>
      <c r="AM550" s="6"/>
      <c r="AN550" s="252"/>
    </row>
    <row r="551" spans="1:40" ht="33.75" customHeight="1">
      <c r="A551" s="61" t="s">
        <v>26</v>
      </c>
      <c r="B551" s="84" t="s">
        <v>96</v>
      </c>
      <c r="C551" s="62" t="s">
        <v>27</v>
      </c>
      <c r="D551" s="62"/>
      <c r="E551" s="62"/>
      <c r="F551" s="162">
        <f>F552</f>
        <v>150</v>
      </c>
      <c r="G551" s="162"/>
      <c r="H551" s="6">
        <f t="shared" si="190"/>
        <v>150</v>
      </c>
      <c r="I551" s="26">
        <f>I552</f>
        <v>0</v>
      </c>
      <c r="J551" s="26"/>
      <c r="K551" s="252">
        <f t="shared" si="197"/>
        <v>150</v>
      </c>
      <c r="L551" s="26">
        <f>L552</f>
        <v>0</v>
      </c>
      <c r="M551" s="26">
        <f>M552</f>
        <v>-150</v>
      </c>
      <c r="N551" s="26">
        <f t="shared" si="200"/>
        <v>0</v>
      </c>
      <c r="O551" s="26">
        <f>O552</f>
        <v>0</v>
      </c>
      <c r="P551" s="26">
        <f>P552</f>
        <v>2910</v>
      </c>
      <c r="Q551" s="26">
        <f t="shared" si="178"/>
        <v>2910</v>
      </c>
      <c r="R551" s="26">
        <f>R552</f>
        <v>0</v>
      </c>
      <c r="S551" s="26">
        <f>S552</f>
        <v>0</v>
      </c>
      <c r="T551" s="252">
        <f t="shared" si="192"/>
        <v>2910</v>
      </c>
      <c r="U551" s="26">
        <f>U552</f>
        <v>0</v>
      </c>
      <c r="V551" s="26">
        <f>V552</f>
        <v>0</v>
      </c>
      <c r="W551" s="26">
        <f t="shared" si="198"/>
        <v>2910</v>
      </c>
      <c r="X551" s="26">
        <f>X552</f>
        <v>0</v>
      </c>
      <c r="Y551" s="26">
        <f>Y552</f>
        <v>0</v>
      </c>
      <c r="Z551" s="26">
        <f t="shared" si="196"/>
        <v>2910</v>
      </c>
      <c r="AA551" s="26">
        <f>AA552</f>
        <v>0</v>
      </c>
      <c r="AB551" s="26">
        <f>AB552</f>
        <v>0</v>
      </c>
      <c r="AC551" s="26">
        <f t="shared" si="193"/>
        <v>2910</v>
      </c>
      <c r="AD551" s="26">
        <f>AD552</f>
        <v>0</v>
      </c>
      <c r="AE551" s="26">
        <f>AE552</f>
        <v>0</v>
      </c>
      <c r="AF551" s="26">
        <f t="shared" si="177"/>
        <v>2910</v>
      </c>
      <c r="AG551" s="26">
        <f>AG552</f>
        <v>0</v>
      </c>
      <c r="AH551" s="26">
        <f>AH552</f>
        <v>0</v>
      </c>
      <c r="AI551" s="26">
        <f t="shared" si="194"/>
        <v>2910</v>
      </c>
      <c r="AJ551" s="26">
        <f t="shared" ref="AJ551:AK553" si="201">AJ552</f>
        <v>0</v>
      </c>
      <c r="AK551" s="26">
        <f t="shared" si="201"/>
        <v>0</v>
      </c>
      <c r="AL551" s="26">
        <f t="shared" si="195"/>
        <v>2910</v>
      </c>
      <c r="AM551" s="154">
        <f t="shared" ref="AM551:AM552" si="202">AM552</f>
        <v>2910</v>
      </c>
      <c r="AN551" s="252">
        <f t="shared" si="188"/>
        <v>100</v>
      </c>
    </row>
    <row r="552" spans="1:40" ht="32.25" customHeight="1">
      <c r="A552" s="274" t="s">
        <v>427</v>
      </c>
      <c r="B552" s="25" t="s">
        <v>96</v>
      </c>
      <c r="C552" s="8" t="s">
        <v>392</v>
      </c>
      <c r="D552" s="8"/>
      <c r="E552" s="8"/>
      <c r="F552" s="138">
        <f>F553</f>
        <v>150</v>
      </c>
      <c r="G552" s="138"/>
      <c r="H552" s="6">
        <f t="shared" si="190"/>
        <v>150</v>
      </c>
      <c r="I552" s="6">
        <f>I553</f>
        <v>0</v>
      </c>
      <c r="J552" s="6"/>
      <c r="K552" s="252">
        <f t="shared" si="197"/>
        <v>150</v>
      </c>
      <c r="L552" s="6">
        <f>L553</f>
        <v>0</v>
      </c>
      <c r="M552" s="6">
        <f>M553</f>
        <v>-150</v>
      </c>
      <c r="N552" s="6">
        <f t="shared" si="200"/>
        <v>0</v>
      </c>
      <c r="O552" s="6">
        <f>O553</f>
        <v>0</v>
      </c>
      <c r="P552" s="6">
        <f>P553</f>
        <v>2910</v>
      </c>
      <c r="Q552" s="6">
        <f t="shared" si="178"/>
        <v>2910</v>
      </c>
      <c r="R552" s="6">
        <f>R553</f>
        <v>0</v>
      </c>
      <c r="S552" s="6">
        <f>S553</f>
        <v>0</v>
      </c>
      <c r="T552" s="252">
        <f t="shared" si="192"/>
        <v>2910</v>
      </c>
      <c r="U552" s="6">
        <f>U553</f>
        <v>0</v>
      </c>
      <c r="V552" s="6">
        <f>V553</f>
        <v>0</v>
      </c>
      <c r="W552" s="6">
        <f t="shared" si="198"/>
        <v>2910</v>
      </c>
      <c r="X552" s="6">
        <f>X553</f>
        <v>0</v>
      </c>
      <c r="Y552" s="6">
        <f>Y553</f>
        <v>0</v>
      </c>
      <c r="Z552" s="6">
        <f t="shared" si="196"/>
        <v>2910</v>
      </c>
      <c r="AA552" s="6">
        <f>AA553</f>
        <v>0</v>
      </c>
      <c r="AB552" s="6">
        <f>AB553</f>
        <v>0</v>
      </c>
      <c r="AC552" s="6">
        <f t="shared" si="193"/>
        <v>2910</v>
      </c>
      <c r="AD552" s="6">
        <f>AD553</f>
        <v>0</v>
      </c>
      <c r="AE552" s="6">
        <f>AE553</f>
        <v>0</v>
      </c>
      <c r="AF552" s="6">
        <f t="shared" si="177"/>
        <v>2910</v>
      </c>
      <c r="AG552" s="6">
        <f>AG553</f>
        <v>0</v>
      </c>
      <c r="AH552" s="6">
        <f>AH553</f>
        <v>0</v>
      </c>
      <c r="AI552" s="6">
        <f t="shared" si="194"/>
        <v>2910</v>
      </c>
      <c r="AJ552" s="6">
        <f t="shared" si="201"/>
        <v>0</v>
      </c>
      <c r="AK552" s="6">
        <f t="shared" si="201"/>
        <v>0</v>
      </c>
      <c r="AL552" s="6">
        <f t="shared" si="195"/>
        <v>2910</v>
      </c>
      <c r="AM552" s="6">
        <f t="shared" si="202"/>
        <v>2910</v>
      </c>
      <c r="AN552" s="252">
        <f t="shared" si="188"/>
        <v>100</v>
      </c>
    </row>
    <row r="553" spans="1:40" ht="107.25" customHeight="1">
      <c r="A553" s="222" t="s">
        <v>306</v>
      </c>
      <c r="B553" s="261" t="s">
        <v>96</v>
      </c>
      <c r="C553" s="235" t="s">
        <v>392</v>
      </c>
      <c r="D553" s="235" t="s">
        <v>225</v>
      </c>
      <c r="E553" s="235"/>
      <c r="F553" s="237">
        <f>F554</f>
        <v>150</v>
      </c>
      <c r="G553" s="237"/>
      <c r="H553" s="236">
        <f t="shared" si="190"/>
        <v>150</v>
      </c>
      <c r="I553" s="236"/>
      <c r="J553" s="236"/>
      <c r="K553" s="252">
        <f t="shared" si="197"/>
        <v>150</v>
      </c>
      <c r="L553" s="236"/>
      <c r="M553" s="236">
        <f>M554</f>
        <v>-150</v>
      </c>
      <c r="N553" s="236">
        <f t="shared" si="200"/>
        <v>0</v>
      </c>
      <c r="O553" s="236"/>
      <c r="P553" s="236">
        <f>P554+P555</f>
        <v>2910</v>
      </c>
      <c r="Q553" s="236">
        <f t="shared" si="178"/>
        <v>2910</v>
      </c>
      <c r="R553" s="236"/>
      <c r="S553" s="236"/>
      <c r="T553" s="252">
        <f t="shared" si="192"/>
        <v>2910</v>
      </c>
      <c r="U553" s="236"/>
      <c r="V553" s="236"/>
      <c r="W553" s="236">
        <f t="shared" si="198"/>
        <v>2910</v>
      </c>
      <c r="X553" s="236"/>
      <c r="Y553" s="236">
        <f>Y554</f>
        <v>0</v>
      </c>
      <c r="Z553" s="236">
        <f t="shared" si="196"/>
        <v>2910</v>
      </c>
      <c r="AA553" s="236"/>
      <c r="AB553" s="236"/>
      <c r="AC553" s="236">
        <f t="shared" si="193"/>
        <v>2910</v>
      </c>
      <c r="AD553" s="236"/>
      <c r="AE553" s="236"/>
      <c r="AF553" s="6">
        <f t="shared" ref="AF553:AF616" si="203">AC553+AD553+AE553</f>
        <v>2910</v>
      </c>
      <c r="AG553" s="236"/>
      <c r="AH553" s="236">
        <f>AH554</f>
        <v>0</v>
      </c>
      <c r="AI553" s="236">
        <f t="shared" si="194"/>
        <v>2910</v>
      </c>
      <c r="AJ553" s="236">
        <f t="shared" si="201"/>
        <v>0</v>
      </c>
      <c r="AK553" s="236">
        <f t="shared" si="201"/>
        <v>0</v>
      </c>
      <c r="AL553" s="236">
        <f t="shared" si="195"/>
        <v>2910</v>
      </c>
      <c r="AM553" s="236">
        <f>AM554+AM555</f>
        <v>2910</v>
      </c>
      <c r="AN553" s="252">
        <f t="shared" si="188"/>
        <v>100</v>
      </c>
    </row>
    <row r="554" spans="1:40" ht="33.75" hidden="1" customHeight="1">
      <c r="A554" s="15" t="s">
        <v>222</v>
      </c>
      <c r="B554" s="25" t="s">
        <v>96</v>
      </c>
      <c r="C554" s="8" t="s">
        <v>392</v>
      </c>
      <c r="D554" s="8" t="s">
        <v>225</v>
      </c>
      <c r="E554" s="8" t="s">
        <v>108</v>
      </c>
      <c r="F554" s="138">
        <v>150</v>
      </c>
      <c r="G554" s="138"/>
      <c r="H554" s="6">
        <f t="shared" si="190"/>
        <v>150</v>
      </c>
      <c r="I554" s="6"/>
      <c r="J554" s="6"/>
      <c r="K554" s="252">
        <f t="shared" si="197"/>
        <v>150</v>
      </c>
      <c r="L554" s="6"/>
      <c r="M554" s="6">
        <v>-150</v>
      </c>
      <c r="N554" s="6">
        <f t="shared" si="200"/>
        <v>0</v>
      </c>
      <c r="O554" s="6"/>
      <c r="P554" s="6"/>
      <c r="Q554" s="6">
        <f t="shared" si="178"/>
        <v>0</v>
      </c>
      <c r="R554" s="6"/>
      <c r="S554" s="6"/>
      <c r="T554" s="252">
        <f t="shared" si="192"/>
        <v>0</v>
      </c>
      <c r="U554" s="6"/>
      <c r="V554" s="6"/>
      <c r="W554" s="6">
        <f t="shared" si="198"/>
        <v>0</v>
      </c>
      <c r="X554" s="6"/>
      <c r="Y554" s="6"/>
      <c r="Z554" s="6">
        <f t="shared" si="196"/>
        <v>0</v>
      </c>
      <c r="AA554" s="6"/>
      <c r="AB554" s="6"/>
      <c r="AC554" s="6">
        <f t="shared" si="193"/>
        <v>0</v>
      </c>
      <c r="AD554" s="6"/>
      <c r="AE554" s="6"/>
      <c r="AF554" s="6">
        <f t="shared" si="203"/>
        <v>0</v>
      </c>
      <c r="AG554" s="6"/>
      <c r="AH554" s="6"/>
      <c r="AI554" s="6">
        <f t="shared" si="194"/>
        <v>0</v>
      </c>
      <c r="AJ554" s="6"/>
      <c r="AK554" s="6"/>
      <c r="AL554" s="6">
        <f t="shared" si="195"/>
        <v>0</v>
      </c>
      <c r="AM554" s="6"/>
      <c r="AN554" s="252"/>
    </row>
    <row r="555" spans="1:40" ht="33.75" customHeight="1">
      <c r="A555" s="15" t="s">
        <v>494</v>
      </c>
      <c r="B555" s="25" t="s">
        <v>96</v>
      </c>
      <c r="C555" s="8" t="s">
        <v>392</v>
      </c>
      <c r="D555" s="8" t="s">
        <v>225</v>
      </c>
      <c r="E555" s="8" t="s">
        <v>108</v>
      </c>
      <c r="F555" s="138"/>
      <c r="G555" s="138"/>
      <c r="H555" s="6"/>
      <c r="I555" s="6"/>
      <c r="J555" s="6"/>
      <c r="K555" s="252"/>
      <c r="L555" s="6"/>
      <c r="M555" s="6"/>
      <c r="N555" s="6"/>
      <c r="O555" s="6"/>
      <c r="P555" s="6">
        <v>2910</v>
      </c>
      <c r="Q555" s="6">
        <f t="shared" si="178"/>
        <v>2910</v>
      </c>
      <c r="R555" s="6"/>
      <c r="S555" s="6"/>
      <c r="T555" s="252">
        <f t="shared" si="192"/>
        <v>2910</v>
      </c>
      <c r="U555" s="6"/>
      <c r="V555" s="6"/>
      <c r="W555" s="6">
        <f t="shared" si="198"/>
        <v>2910</v>
      </c>
      <c r="X555" s="6"/>
      <c r="Y555" s="6"/>
      <c r="Z555" s="6">
        <f t="shared" si="196"/>
        <v>2910</v>
      </c>
      <c r="AA555" s="6"/>
      <c r="AB555" s="6"/>
      <c r="AC555" s="6">
        <f t="shared" si="193"/>
        <v>2910</v>
      </c>
      <c r="AD555" s="6"/>
      <c r="AE555" s="6"/>
      <c r="AF555" s="6">
        <f t="shared" si="203"/>
        <v>2910</v>
      </c>
      <c r="AG555" s="6"/>
      <c r="AH555" s="6"/>
      <c r="AI555" s="6"/>
      <c r="AJ555" s="6"/>
      <c r="AK555" s="6"/>
      <c r="AL555" s="6"/>
      <c r="AM555" s="6">
        <v>2910</v>
      </c>
      <c r="AN555" s="252">
        <f t="shared" si="188"/>
        <v>100</v>
      </c>
    </row>
    <row r="556" spans="1:40" ht="21" customHeight="1">
      <c r="A556" s="15"/>
      <c r="B556" s="25"/>
      <c r="C556" s="8"/>
      <c r="D556" s="8"/>
      <c r="E556" s="8"/>
      <c r="F556" s="8"/>
      <c r="G556" s="138"/>
      <c r="H556" s="6"/>
      <c r="I556" s="6"/>
      <c r="J556" s="6"/>
      <c r="K556" s="252">
        <f t="shared" si="197"/>
        <v>0</v>
      </c>
      <c r="L556" s="6"/>
      <c r="M556" s="6"/>
      <c r="N556" s="6"/>
      <c r="O556" s="6"/>
      <c r="P556" s="6"/>
      <c r="Q556" s="6"/>
      <c r="R556" s="6"/>
      <c r="S556" s="6"/>
      <c r="T556" s="252">
        <f t="shared" si="192"/>
        <v>0</v>
      </c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>
        <f t="shared" si="203"/>
        <v>0</v>
      </c>
      <c r="AG556" s="6"/>
      <c r="AH556" s="6"/>
      <c r="AI556" s="6"/>
      <c r="AJ556" s="6"/>
      <c r="AK556" s="6"/>
      <c r="AL556" s="6"/>
      <c r="AM556" s="6"/>
      <c r="AN556" s="252"/>
    </row>
    <row r="557" spans="1:40" s="55" customFormat="1" ht="31.5" customHeight="1">
      <c r="A557" s="69" t="s">
        <v>31</v>
      </c>
      <c r="B557" s="87" t="s">
        <v>96</v>
      </c>
      <c r="C557" s="58" t="s">
        <v>32</v>
      </c>
      <c r="D557" s="58"/>
      <c r="E557" s="58"/>
      <c r="F557" s="155">
        <f>F561+F566</f>
        <v>757.09999999999991</v>
      </c>
      <c r="G557" s="163">
        <f>G561</f>
        <v>17352</v>
      </c>
      <c r="H557" s="26">
        <f t="shared" ref="H557:H568" si="204">F557+G557</f>
        <v>18109.099999999999</v>
      </c>
      <c r="I557" s="28">
        <f>I561</f>
        <v>-6000</v>
      </c>
      <c r="J557" s="28"/>
      <c r="K557" s="252">
        <f t="shared" si="197"/>
        <v>12109.099999999999</v>
      </c>
      <c r="L557" s="28">
        <f>L561+L566</f>
        <v>0</v>
      </c>
      <c r="M557" s="28">
        <f>M561+M566</f>
        <v>0</v>
      </c>
      <c r="N557" s="6">
        <f t="shared" si="200"/>
        <v>12109.099999999999</v>
      </c>
      <c r="O557" s="28">
        <f>O561+O566</f>
        <v>0</v>
      </c>
      <c r="P557" s="28">
        <f>P561+P566</f>
        <v>2200</v>
      </c>
      <c r="Q557" s="28">
        <f t="shared" si="178"/>
        <v>14309.099999999999</v>
      </c>
      <c r="R557" s="28">
        <f>R561+R566</f>
        <v>840</v>
      </c>
      <c r="S557" s="28">
        <f>S561</f>
        <v>1800</v>
      </c>
      <c r="T557" s="252">
        <f t="shared" si="192"/>
        <v>16949.099999999999</v>
      </c>
      <c r="U557" s="28">
        <f>U561+U566</f>
        <v>0</v>
      </c>
      <c r="V557" s="28">
        <f>V561+V566</f>
        <v>0</v>
      </c>
      <c r="W557" s="6">
        <f t="shared" si="198"/>
        <v>16949.099999999999</v>
      </c>
      <c r="X557" s="28">
        <f>X561+X566</f>
        <v>0</v>
      </c>
      <c r="Y557" s="28">
        <f>Y558+Y561+Y566</f>
        <v>0</v>
      </c>
      <c r="Z557" s="6">
        <f t="shared" si="196"/>
        <v>16949.099999999999</v>
      </c>
      <c r="AA557" s="28">
        <f>AA561+AA566</f>
        <v>0</v>
      </c>
      <c r="AB557" s="28">
        <f>AB561+AB566</f>
        <v>0</v>
      </c>
      <c r="AC557" s="6">
        <f t="shared" si="193"/>
        <v>16949.099999999999</v>
      </c>
      <c r="AD557" s="28">
        <f>AD561+AD566</f>
        <v>0</v>
      </c>
      <c r="AE557" s="28">
        <f>AE561+AE566</f>
        <v>0</v>
      </c>
      <c r="AF557" s="26">
        <f t="shared" si="203"/>
        <v>16949.099999999999</v>
      </c>
      <c r="AG557" s="28">
        <f>AG561+AG566</f>
        <v>0</v>
      </c>
      <c r="AH557" s="28">
        <f>AH561+AH566</f>
        <v>0</v>
      </c>
      <c r="AI557" s="26">
        <f t="shared" si="194"/>
        <v>16949.099999999999</v>
      </c>
      <c r="AJ557" s="28">
        <f>AJ561+AJ566</f>
        <v>0</v>
      </c>
      <c r="AK557" s="28">
        <f>AK561+AK566</f>
        <v>0</v>
      </c>
      <c r="AL557" s="26">
        <f t="shared" si="195"/>
        <v>16949.099999999999</v>
      </c>
      <c r="AM557" s="155">
        <f>AM561</f>
        <v>16520.5</v>
      </c>
      <c r="AN557" s="252">
        <f t="shared" si="188"/>
        <v>97.471252160881704</v>
      </c>
    </row>
    <row r="558" spans="1:40" s="55" customFormat="1" ht="33.75" hidden="1" customHeight="1">
      <c r="A558" s="284" t="s">
        <v>499</v>
      </c>
      <c r="B558" s="25" t="s">
        <v>96</v>
      </c>
      <c r="C558" s="8" t="s">
        <v>37</v>
      </c>
      <c r="D558" s="8" t="s">
        <v>154</v>
      </c>
      <c r="E558" s="8"/>
      <c r="F558" s="156"/>
      <c r="G558" s="161"/>
      <c r="H558" s="6">
        <f t="shared" si="204"/>
        <v>0</v>
      </c>
      <c r="I558" s="6"/>
      <c r="J558" s="6"/>
      <c r="K558" s="252">
        <f t="shared" si="197"/>
        <v>0</v>
      </c>
      <c r="L558" s="6"/>
      <c r="M558" s="6"/>
      <c r="N558" s="6">
        <f t="shared" si="200"/>
        <v>0</v>
      </c>
      <c r="O558" s="6"/>
      <c r="P558" s="6"/>
      <c r="Q558" s="6"/>
      <c r="R558" s="6"/>
      <c r="S558" s="6">
        <f>S559</f>
        <v>0</v>
      </c>
      <c r="T558" s="252">
        <f t="shared" si="192"/>
        <v>0</v>
      </c>
      <c r="U558" s="6"/>
      <c r="V558" s="6"/>
      <c r="W558" s="6">
        <f t="shared" si="198"/>
        <v>0</v>
      </c>
      <c r="X558" s="6"/>
      <c r="Y558" s="6">
        <f>Y559</f>
        <v>0</v>
      </c>
      <c r="Z558" s="6">
        <f t="shared" si="196"/>
        <v>0</v>
      </c>
      <c r="AA558" s="6"/>
      <c r="AB558" s="6"/>
      <c r="AC558" s="6">
        <f t="shared" si="193"/>
        <v>0</v>
      </c>
      <c r="AD558" s="6"/>
      <c r="AE558" s="6"/>
      <c r="AF558" s="6">
        <f t="shared" si="203"/>
        <v>0</v>
      </c>
      <c r="AG558" s="26"/>
      <c r="AH558" s="26"/>
      <c r="AI558" s="6">
        <f t="shared" si="194"/>
        <v>0</v>
      </c>
      <c r="AJ558" s="26"/>
      <c r="AK558" s="26"/>
      <c r="AL558" s="6">
        <f t="shared" si="195"/>
        <v>0</v>
      </c>
      <c r="AM558" s="154"/>
      <c r="AN558" s="252" t="e">
        <f t="shared" si="188"/>
        <v>#DIV/0!</v>
      </c>
    </row>
    <row r="559" spans="1:40" s="55" customFormat="1" ht="33.75" hidden="1" customHeight="1">
      <c r="A559" s="18" t="s">
        <v>221</v>
      </c>
      <c r="B559" s="25" t="s">
        <v>96</v>
      </c>
      <c r="C559" s="8" t="s">
        <v>37</v>
      </c>
      <c r="D559" s="8" t="s">
        <v>154</v>
      </c>
      <c r="E559" s="8" t="s">
        <v>18</v>
      </c>
      <c r="F559" s="156"/>
      <c r="G559" s="161"/>
      <c r="H559" s="6">
        <f t="shared" si="204"/>
        <v>0</v>
      </c>
      <c r="I559" s="6"/>
      <c r="J559" s="6"/>
      <c r="K559" s="252">
        <f t="shared" si="197"/>
        <v>0</v>
      </c>
      <c r="L559" s="6"/>
      <c r="M559" s="6"/>
      <c r="N559" s="6">
        <f t="shared" si="200"/>
        <v>0</v>
      </c>
      <c r="O559" s="6"/>
      <c r="P559" s="6"/>
      <c r="Q559" s="6"/>
      <c r="R559" s="6"/>
      <c r="S559" s="6"/>
      <c r="T559" s="252">
        <f t="shared" si="192"/>
        <v>0</v>
      </c>
      <c r="U559" s="6"/>
      <c r="V559" s="6"/>
      <c r="W559" s="6">
        <f t="shared" si="198"/>
        <v>0</v>
      </c>
      <c r="X559" s="6"/>
      <c r="Y559" s="6">
        <f>Y560</f>
        <v>0</v>
      </c>
      <c r="Z559" s="6">
        <f t="shared" si="196"/>
        <v>0</v>
      </c>
      <c r="AA559" s="6"/>
      <c r="AB559" s="6"/>
      <c r="AC559" s="6">
        <f t="shared" si="193"/>
        <v>0</v>
      </c>
      <c r="AD559" s="6"/>
      <c r="AE559" s="6"/>
      <c r="AF559" s="6">
        <f t="shared" si="203"/>
        <v>0</v>
      </c>
      <c r="AG559" s="26"/>
      <c r="AH559" s="26"/>
      <c r="AI559" s="6">
        <f t="shared" si="194"/>
        <v>0</v>
      </c>
      <c r="AJ559" s="26"/>
      <c r="AK559" s="26"/>
      <c r="AL559" s="6">
        <f t="shared" si="195"/>
        <v>0</v>
      </c>
      <c r="AM559" s="154"/>
      <c r="AN559" s="252" t="e">
        <f t="shared" si="188"/>
        <v>#DIV/0!</v>
      </c>
    </row>
    <row r="560" spans="1:40" s="55" customFormat="1" ht="33.75" hidden="1" customHeight="1">
      <c r="A560" s="15"/>
      <c r="B560" s="25" t="s">
        <v>96</v>
      </c>
      <c r="C560" s="8" t="s">
        <v>37</v>
      </c>
      <c r="D560" s="8" t="s">
        <v>154</v>
      </c>
      <c r="E560" s="8" t="s">
        <v>108</v>
      </c>
      <c r="F560" s="156"/>
      <c r="G560" s="161"/>
      <c r="H560" s="6">
        <f t="shared" si="204"/>
        <v>0</v>
      </c>
      <c r="I560" s="6"/>
      <c r="J560" s="6"/>
      <c r="K560" s="252">
        <f t="shared" si="197"/>
        <v>0</v>
      </c>
      <c r="L560" s="6"/>
      <c r="M560" s="6"/>
      <c r="N560" s="6">
        <f t="shared" si="200"/>
        <v>0</v>
      </c>
      <c r="O560" s="6"/>
      <c r="P560" s="6"/>
      <c r="Q560" s="6"/>
      <c r="R560" s="6"/>
      <c r="S560" s="6"/>
      <c r="T560" s="252">
        <f t="shared" si="192"/>
        <v>0</v>
      </c>
      <c r="U560" s="6"/>
      <c r="V560" s="6"/>
      <c r="W560" s="6">
        <f t="shared" si="198"/>
        <v>0</v>
      </c>
      <c r="X560" s="6"/>
      <c r="Y560" s="6"/>
      <c r="Z560" s="6">
        <f t="shared" si="196"/>
        <v>0</v>
      </c>
      <c r="AA560" s="6"/>
      <c r="AB560" s="6"/>
      <c r="AC560" s="6">
        <f t="shared" si="193"/>
        <v>0</v>
      </c>
      <c r="AD560" s="6"/>
      <c r="AE560" s="6"/>
      <c r="AF560" s="6">
        <f t="shared" si="203"/>
        <v>0</v>
      </c>
      <c r="AG560" s="26"/>
      <c r="AH560" s="26"/>
      <c r="AI560" s="6">
        <f t="shared" si="194"/>
        <v>0</v>
      </c>
      <c r="AJ560" s="26"/>
      <c r="AK560" s="26"/>
      <c r="AL560" s="6">
        <f t="shared" si="195"/>
        <v>0</v>
      </c>
      <c r="AM560" s="154"/>
      <c r="AN560" s="252" t="e">
        <f t="shared" si="188"/>
        <v>#DIV/0!</v>
      </c>
    </row>
    <row r="561" spans="1:40" ht="21" customHeight="1">
      <c r="A561" s="275" t="s">
        <v>38</v>
      </c>
      <c r="B561" s="87" t="s">
        <v>96</v>
      </c>
      <c r="C561" s="58" t="s">
        <v>39</v>
      </c>
      <c r="D561" s="58"/>
      <c r="E561" s="58"/>
      <c r="F561" s="155">
        <f>F562</f>
        <v>757.09999999999991</v>
      </c>
      <c r="G561" s="163">
        <f>G562</f>
        <v>17352</v>
      </c>
      <c r="H561" s="28">
        <f t="shared" si="204"/>
        <v>18109.099999999999</v>
      </c>
      <c r="I561" s="28">
        <f>I562</f>
        <v>-6000</v>
      </c>
      <c r="J561" s="28"/>
      <c r="K561" s="252">
        <f t="shared" si="197"/>
        <v>12109.099999999999</v>
      </c>
      <c r="L561" s="28">
        <f>L562</f>
        <v>0</v>
      </c>
      <c r="M561" s="28">
        <f>M562</f>
        <v>0</v>
      </c>
      <c r="N561" s="28">
        <f t="shared" si="200"/>
        <v>12109.099999999999</v>
      </c>
      <c r="O561" s="28">
        <f>O562</f>
        <v>0</v>
      </c>
      <c r="P561" s="28">
        <f>P562</f>
        <v>2200</v>
      </c>
      <c r="Q561" s="28">
        <f t="shared" si="178"/>
        <v>14309.099999999999</v>
      </c>
      <c r="R561" s="28">
        <f>R562</f>
        <v>840</v>
      </c>
      <c r="S561" s="28">
        <f>S562</f>
        <v>1800</v>
      </c>
      <c r="T561" s="252">
        <f t="shared" si="192"/>
        <v>16949.099999999999</v>
      </c>
      <c r="U561" s="28">
        <f>U562</f>
        <v>0</v>
      </c>
      <c r="V561" s="28">
        <f>V562</f>
        <v>0</v>
      </c>
      <c r="W561" s="28">
        <f t="shared" si="198"/>
        <v>16949.099999999999</v>
      </c>
      <c r="X561" s="28">
        <f>X562</f>
        <v>0</v>
      </c>
      <c r="Y561" s="28">
        <f>Y562</f>
        <v>0</v>
      </c>
      <c r="Z561" s="28">
        <f t="shared" si="196"/>
        <v>16949.099999999999</v>
      </c>
      <c r="AA561" s="28">
        <f>AA562</f>
        <v>0</v>
      </c>
      <c r="AB561" s="28">
        <f>AB562</f>
        <v>0</v>
      </c>
      <c r="AC561" s="28">
        <f t="shared" si="193"/>
        <v>16949.099999999999</v>
      </c>
      <c r="AD561" s="28">
        <f>AD562</f>
        <v>0</v>
      </c>
      <c r="AE561" s="28">
        <f>AE562</f>
        <v>0</v>
      </c>
      <c r="AF561" s="155">
        <f>AF562</f>
        <v>16949.099999999999</v>
      </c>
      <c r="AG561" s="28">
        <f>AG562</f>
        <v>0</v>
      </c>
      <c r="AH561" s="28">
        <f>AH562</f>
        <v>0</v>
      </c>
      <c r="AI561" s="28">
        <f t="shared" si="194"/>
        <v>16949.099999999999</v>
      </c>
      <c r="AJ561" s="28">
        <f>AJ562</f>
        <v>0</v>
      </c>
      <c r="AK561" s="28">
        <f>AK562</f>
        <v>0</v>
      </c>
      <c r="AL561" s="28">
        <f t="shared" si="195"/>
        <v>16949.099999999999</v>
      </c>
      <c r="AM561" s="155">
        <f>AM562</f>
        <v>16520.5</v>
      </c>
      <c r="AN561" s="252">
        <f t="shared" si="188"/>
        <v>97.471252160881704</v>
      </c>
    </row>
    <row r="562" spans="1:40" ht="33.75" customHeight="1">
      <c r="A562" s="1" t="s">
        <v>121</v>
      </c>
      <c r="B562" s="25" t="s">
        <v>96</v>
      </c>
      <c r="C562" s="8" t="s">
        <v>39</v>
      </c>
      <c r="D562" s="8" t="s">
        <v>154</v>
      </c>
      <c r="E562" s="8"/>
      <c r="F562" s="156">
        <f>F564</f>
        <v>757.09999999999991</v>
      </c>
      <c r="G562" s="161">
        <f>G563</f>
        <v>17352</v>
      </c>
      <c r="H562" s="6">
        <f t="shared" si="204"/>
        <v>18109.099999999999</v>
      </c>
      <c r="I562" s="6">
        <f>I565+I566</f>
        <v>-6000</v>
      </c>
      <c r="J562" s="6"/>
      <c r="K562" s="252">
        <f t="shared" si="197"/>
        <v>12109.099999999999</v>
      </c>
      <c r="L562" s="6">
        <f>L565</f>
        <v>0</v>
      </c>
      <c r="M562" s="6">
        <f>M565</f>
        <v>0</v>
      </c>
      <c r="N562" s="6">
        <f t="shared" si="200"/>
        <v>12109.099999999999</v>
      </c>
      <c r="O562" s="6">
        <f>O565</f>
        <v>0</v>
      </c>
      <c r="P562" s="6">
        <f>P569</f>
        <v>2200</v>
      </c>
      <c r="Q562" s="6">
        <f t="shared" si="178"/>
        <v>14309.099999999999</v>
      </c>
      <c r="R562" s="6">
        <f>R565+R571</f>
        <v>840</v>
      </c>
      <c r="S562" s="6">
        <f>S565+S570</f>
        <v>1800</v>
      </c>
      <c r="T562" s="252">
        <f t="shared" si="192"/>
        <v>16949.099999999999</v>
      </c>
      <c r="U562" s="6">
        <f>U565</f>
        <v>0</v>
      </c>
      <c r="V562" s="6">
        <f>V565</f>
        <v>0</v>
      </c>
      <c r="W562" s="6">
        <f t="shared" si="198"/>
        <v>16949.099999999999</v>
      </c>
      <c r="X562" s="6">
        <f>X565</f>
        <v>0</v>
      </c>
      <c r="Y562" s="6">
        <f>Y570</f>
        <v>0</v>
      </c>
      <c r="Z562" s="6">
        <f t="shared" si="196"/>
        <v>16949.099999999999</v>
      </c>
      <c r="AA562" s="6">
        <f>AA565</f>
        <v>0</v>
      </c>
      <c r="AB562" s="6">
        <f>AB565</f>
        <v>0</v>
      </c>
      <c r="AC562" s="6">
        <f t="shared" si="193"/>
        <v>16949.099999999999</v>
      </c>
      <c r="AD562" s="6"/>
      <c r="AE562" s="6">
        <f>AE565</f>
        <v>0</v>
      </c>
      <c r="AF562" s="6">
        <f t="shared" si="203"/>
        <v>16949.099999999999</v>
      </c>
      <c r="AG562" s="6">
        <f>AG565</f>
        <v>0</v>
      </c>
      <c r="AH562" s="138">
        <f>AH565</f>
        <v>0</v>
      </c>
      <c r="AI562" s="6">
        <f t="shared" si="194"/>
        <v>16949.099999999999</v>
      </c>
      <c r="AJ562" s="6">
        <f>AJ565</f>
        <v>0</v>
      </c>
      <c r="AK562" s="6">
        <f>AK565</f>
        <v>0</v>
      </c>
      <c r="AL562" s="6">
        <f t="shared" si="195"/>
        <v>16949.099999999999</v>
      </c>
      <c r="AM562" s="156">
        <f>AM564+AM565+AM567+AM569+AM570+AM571</f>
        <v>16520.5</v>
      </c>
      <c r="AN562" s="252">
        <f t="shared" si="188"/>
        <v>97.471252160881704</v>
      </c>
    </row>
    <row r="563" spans="1:40" ht="30" hidden="1" customHeight="1">
      <c r="A563" s="21" t="s">
        <v>222</v>
      </c>
      <c r="B563" s="25" t="s">
        <v>96</v>
      </c>
      <c r="C563" s="8" t="s">
        <v>39</v>
      </c>
      <c r="D563" s="8" t="s">
        <v>154</v>
      </c>
      <c r="E563" s="8" t="s">
        <v>108</v>
      </c>
      <c r="F563" s="8"/>
      <c r="G563" s="138">
        <f>G565+G566+G567</f>
        <v>17352</v>
      </c>
      <c r="H563" s="6">
        <f t="shared" si="204"/>
        <v>17352</v>
      </c>
      <c r="I563" s="6"/>
      <c r="J563" s="6"/>
      <c r="K563" s="252">
        <f t="shared" si="197"/>
        <v>17352</v>
      </c>
      <c r="L563" s="6"/>
      <c r="M563" s="6"/>
      <c r="N563" s="6">
        <f t="shared" si="200"/>
        <v>17352</v>
      </c>
      <c r="O563" s="6"/>
      <c r="P563" s="6"/>
      <c r="Q563" s="6">
        <f t="shared" si="178"/>
        <v>17352</v>
      </c>
      <c r="R563" s="6"/>
      <c r="S563" s="6"/>
      <c r="T563" s="252">
        <f t="shared" si="192"/>
        <v>17352</v>
      </c>
      <c r="U563" s="6"/>
      <c r="V563" s="6"/>
      <c r="W563" s="6">
        <f t="shared" si="198"/>
        <v>17352</v>
      </c>
      <c r="X563" s="6"/>
      <c r="Y563" s="6"/>
      <c r="Z563" s="6">
        <f t="shared" si="196"/>
        <v>17352</v>
      </c>
      <c r="AA563" s="6"/>
      <c r="AB563" s="6"/>
      <c r="AC563" s="6">
        <f t="shared" si="193"/>
        <v>17352</v>
      </c>
      <c r="AD563" s="6"/>
      <c r="AE563" s="6"/>
      <c r="AF563" s="6">
        <f t="shared" si="203"/>
        <v>17352</v>
      </c>
      <c r="AG563" s="6"/>
      <c r="AH563" s="138"/>
      <c r="AI563" s="6">
        <f t="shared" si="194"/>
        <v>17352</v>
      </c>
      <c r="AJ563" s="6"/>
      <c r="AK563" s="6"/>
      <c r="AL563" s="6">
        <f t="shared" si="195"/>
        <v>17352</v>
      </c>
      <c r="AM563" s="6">
        <f>AM565+AM566+AM567</f>
        <v>10923.4</v>
      </c>
      <c r="AN563" s="252">
        <f t="shared" si="188"/>
        <v>62.951821115721529</v>
      </c>
    </row>
    <row r="564" spans="1:40" ht="30" customHeight="1">
      <c r="A564" s="21" t="s">
        <v>407</v>
      </c>
      <c r="B564" s="25" t="s">
        <v>96</v>
      </c>
      <c r="C564" s="8" t="s">
        <v>39</v>
      </c>
      <c r="D564" s="8" t="s">
        <v>408</v>
      </c>
      <c r="E564" s="8" t="s">
        <v>108</v>
      </c>
      <c r="F564" s="138">
        <f>684.8+72.3</f>
        <v>757.09999999999991</v>
      </c>
      <c r="G564" s="138"/>
      <c r="H564" s="6">
        <f t="shared" si="204"/>
        <v>757.09999999999991</v>
      </c>
      <c r="I564" s="6"/>
      <c r="J564" s="6"/>
      <c r="K564" s="252">
        <f t="shared" si="197"/>
        <v>757.09999999999991</v>
      </c>
      <c r="L564" s="6"/>
      <c r="M564" s="6"/>
      <c r="N564" s="6">
        <f t="shared" si="200"/>
        <v>757.09999999999991</v>
      </c>
      <c r="O564" s="6"/>
      <c r="P564" s="6"/>
      <c r="Q564" s="6">
        <f t="shared" si="178"/>
        <v>757.09999999999991</v>
      </c>
      <c r="R564" s="6"/>
      <c r="S564" s="6"/>
      <c r="T564" s="252">
        <f t="shared" si="192"/>
        <v>757.09999999999991</v>
      </c>
      <c r="U564" s="6"/>
      <c r="V564" s="6"/>
      <c r="W564" s="6">
        <f t="shared" si="198"/>
        <v>757.09999999999991</v>
      </c>
      <c r="X564" s="6"/>
      <c r="Y564" s="6"/>
      <c r="Z564" s="6">
        <f t="shared" si="196"/>
        <v>757.09999999999991</v>
      </c>
      <c r="AA564" s="6"/>
      <c r="AB564" s="6"/>
      <c r="AC564" s="6">
        <f t="shared" si="193"/>
        <v>757.09999999999991</v>
      </c>
      <c r="AD564" s="6"/>
      <c r="AE564" s="6"/>
      <c r="AF564" s="6">
        <f t="shared" si="203"/>
        <v>757.09999999999991</v>
      </c>
      <c r="AG564" s="6"/>
      <c r="AH564" s="138"/>
      <c r="AI564" s="6"/>
      <c r="AJ564" s="6"/>
      <c r="AK564" s="6"/>
      <c r="AL564" s="6"/>
      <c r="AM564" s="6">
        <v>757.1</v>
      </c>
      <c r="AN564" s="252">
        <f t="shared" si="188"/>
        <v>100.00000000000003</v>
      </c>
    </row>
    <row r="565" spans="1:40" ht="33.75" customHeight="1">
      <c r="A565" s="21" t="s">
        <v>362</v>
      </c>
      <c r="B565" s="25" t="s">
        <v>96</v>
      </c>
      <c r="C565" s="8" t="s">
        <v>39</v>
      </c>
      <c r="D565" s="160" t="s">
        <v>317</v>
      </c>
      <c r="E565" s="8" t="s">
        <v>108</v>
      </c>
      <c r="F565" s="8"/>
      <c r="G565" s="138">
        <f>3352</f>
        <v>3352</v>
      </c>
      <c r="H565" s="6">
        <f t="shared" si="204"/>
        <v>3352</v>
      </c>
      <c r="I565" s="6"/>
      <c r="J565" s="6"/>
      <c r="K565" s="252">
        <f t="shared" si="197"/>
        <v>3352</v>
      </c>
      <c r="L565" s="6"/>
      <c r="M565" s="6"/>
      <c r="N565" s="6">
        <f t="shared" si="200"/>
        <v>3352</v>
      </c>
      <c r="O565" s="6"/>
      <c r="P565" s="6"/>
      <c r="Q565" s="6">
        <f t="shared" si="178"/>
        <v>3352</v>
      </c>
      <c r="R565" s="6"/>
      <c r="S565" s="6"/>
      <c r="T565" s="252">
        <f t="shared" si="192"/>
        <v>3352</v>
      </c>
      <c r="U565" s="6"/>
      <c r="V565" s="6"/>
      <c r="W565" s="6">
        <f t="shared" si="198"/>
        <v>3352</v>
      </c>
      <c r="X565" s="6"/>
      <c r="Y565" s="6"/>
      <c r="Z565" s="6">
        <f t="shared" si="196"/>
        <v>3352</v>
      </c>
      <c r="AA565" s="6"/>
      <c r="AB565" s="6"/>
      <c r="AC565" s="6">
        <f t="shared" si="193"/>
        <v>3352</v>
      </c>
      <c r="AD565" s="6"/>
      <c r="AE565" s="6"/>
      <c r="AF565" s="6">
        <f t="shared" si="203"/>
        <v>3352</v>
      </c>
      <c r="AG565" s="6"/>
      <c r="AH565" s="138"/>
      <c r="AI565" s="6">
        <f t="shared" si="194"/>
        <v>3352</v>
      </c>
      <c r="AJ565" s="6"/>
      <c r="AK565" s="6"/>
      <c r="AL565" s="6">
        <f t="shared" si="195"/>
        <v>3352</v>
      </c>
      <c r="AM565" s="138">
        <v>3352</v>
      </c>
      <c r="AN565" s="252">
        <f t="shared" si="188"/>
        <v>100</v>
      </c>
    </row>
    <row r="566" spans="1:40" ht="33.75" hidden="1" customHeight="1">
      <c r="A566" s="80" t="s">
        <v>389</v>
      </c>
      <c r="B566" s="25" t="s">
        <v>96</v>
      </c>
      <c r="C566" s="8" t="s">
        <v>39</v>
      </c>
      <c r="D566" s="160" t="s">
        <v>317</v>
      </c>
      <c r="E566" s="8" t="s">
        <v>108</v>
      </c>
      <c r="F566" s="8"/>
      <c r="G566" s="138">
        <v>6000</v>
      </c>
      <c r="H566" s="6">
        <f t="shared" si="204"/>
        <v>6000</v>
      </c>
      <c r="I566" s="6">
        <v>-6000</v>
      </c>
      <c r="J566" s="6"/>
      <c r="K566" s="252">
        <f t="shared" si="197"/>
        <v>0</v>
      </c>
      <c r="L566" s="6">
        <f t="shared" ref="I566:M567" si="205">L567</f>
        <v>0</v>
      </c>
      <c r="M566" s="6">
        <f t="shared" si="205"/>
        <v>0</v>
      </c>
      <c r="N566" s="6">
        <f t="shared" si="200"/>
        <v>0</v>
      </c>
      <c r="O566" s="6">
        <f>O567</f>
        <v>0</v>
      </c>
      <c r="P566" s="6">
        <f>P567</f>
        <v>0</v>
      </c>
      <c r="Q566" s="6">
        <f t="shared" si="178"/>
        <v>0</v>
      </c>
      <c r="R566" s="6">
        <f>R567</f>
        <v>0</v>
      </c>
      <c r="S566" s="6">
        <f>S567</f>
        <v>0</v>
      </c>
      <c r="T566" s="252">
        <f t="shared" si="192"/>
        <v>0</v>
      </c>
      <c r="U566" s="6">
        <f>U567</f>
        <v>0</v>
      </c>
      <c r="V566" s="6">
        <f>V567</f>
        <v>0</v>
      </c>
      <c r="W566" s="6">
        <f t="shared" si="198"/>
        <v>0</v>
      </c>
      <c r="X566" s="6">
        <f>X567</f>
        <v>0</v>
      </c>
      <c r="Y566" s="6">
        <f>Y567</f>
        <v>0</v>
      </c>
      <c r="Z566" s="6">
        <f t="shared" si="196"/>
        <v>0</v>
      </c>
      <c r="AA566" s="6">
        <f>AA567</f>
        <v>0</v>
      </c>
      <c r="AB566" s="6">
        <f>AB567</f>
        <v>0</v>
      </c>
      <c r="AC566" s="6">
        <f t="shared" si="193"/>
        <v>0</v>
      </c>
      <c r="AD566" s="6"/>
      <c r="AE566" s="6">
        <f>AE567</f>
        <v>0</v>
      </c>
      <c r="AF566" s="6">
        <f t="shared" si="203"/>
        <v>0</v>
      </c>
      <c r="AG566" s="6">
        <f>AG567</f>
        <v>0</v>
      </c>
      <c r="AH566" s="6">
        <f>AH567</f>
        <v>0</v>
      </c>
      <c r="AI566" s="6">
        <f t="shared" si="194"/>
        <v>0</v>
      </c>
      <c r="AJ566" s="6">
        <f>AJ567</f>
        <v>0</v>
      </c>
      <c r="AK566" s="6">
        <f>AK567</f>
        <v>0</v>
      </c>
      <c r="AL566" s="6">
        <f t="shared" si="195"/>
        <v>0</v>
      </c>
      <c r="AM566" s="6"/>
      <c r="AN566" s="252"/>
    </row>
    <row r="567" spans="1:40" ht="33.75" customHeight="1">
      <c r="A567" s="1" t="s">
        <v>391</v>
      </c>
      <c r="B567" s="25" t="s">
        <v>96</v>
      </c>
      <c r="C567" s="8" t="s">
        <v>39</v>
      </c>
      <c r="D567" s="160" t="s">
        <v>390</v>
      </c>
      <c r="E567" s="8" t="s">
        <v>108</v>
      </c>
      <c r="F567" s="8"/>
      <c r="G567" s="138">
        <v>8000</v>
      </c>
      <c r="H567" s="6">
        <f t="shared" si="204"/>
        <v>8000</v>
      </c>
      <c r="I567" s="6">
        <f t="shared" si="205"/>
        <v>0</v>
      </c>
      <c r="J567" s="6"/>
      <c r="K567" s="252">
        <f t="shared" si="197"/>
        <v>8000</v>
      </c>
      <c r="L567" s="6">
        <f t="shared" si="205"/>
        <v>0</v>
      </c>
      <c r="M567" s="6">
        <f t="shared" si="205"/>
        <v>0</v>
      </c>
      <c r="N567" s="6">
        <f t="shared" si="200"/>
        <v>8000</v>
      </c>
      <c r="O567" s="6">
        <f>O568</f>
        <v>0</v>
      </c>
      <c r="P567" s="6">
        <f>P568</f>
        <v>0</v>
      </c>
      <c r="Q567" s="6">
        <f t="shared" si="178"/>
        <v>8000</v>
      </c>
      <c r="R567" s="6">
        <f>R568</f>
        <v>0</v>
      </c>
      <c r="S567" s="6">
        <f>S568</f>
        <v>0</v>
      </c>
      <c r="T567" s="252">
        <f t="shared" si="192"/>
        <v>8000</v>
      </c>
      <c r="U567" s="6">
        <f>U568</f>
        <v>0</v>
      </c>
      <c r="V567" s="6">
        <f>V568</f>
        <v>0</v>
      </c>
      <c r="W567" s="6">
        <f t="shared" si="198"/>
        <v>8000</v>
      </c>
      <c r="X567" s="6">
        <f>X568</f>
        <v>0</v>
      </c>
      <c r="Y567" s="6">
        <f>Y568</f>
        <v>0</v>
      </c>
      <c r="Z567" s="6">
        <f t="shared" si="196"/>
        <v>8000</v>
      </c>
      <c r="AA567" s="6">
        <f>AA568</f>
        <v>0</v>
      </c>
      <c r="AB567" s="6">
        <f>AB568</f>
        <v>0</v>
      </c>
      <c r="AC567" s="6">
        <f t="shared" si="193"/>
        <v>8000</v>
      </c>
      <c r="AD567" s="6"/>
      <c r="AE567" s="6">
        <f>AE568</f>
        <v>0</v>
      </c>
      <c r="AF567" s="6">
        <f t="shared" si="203"/>
        <v>8000</v>
      </c>
      <c r="AG567" s="6">
        <f>AG568</f>
        <v>0</v>
      </c>
      <c r="AH567" s="6">
        <f>AH568</f>
        <v>0</v>
      </c>
      <c r="AI567" s="6">
        <f t="shared" si="194"/>
        <v>8000</v>
      </c>
      <c r="AJ567" s="6">
        <f>AJ568</f>
        <v>0</v>
      </c>
      <c r="AK567" s="6">
        <f>AK568</f>
        <v>0</v>
      </c>
      <c r="AL567" s="6">
        <f t="shared" si="195"/>
        <v>8000</v>
      </c>
      <c r="AM567" s="6">
        <v>7571.4</v>
      </c>
      <c r="AN567" s="252">
        <f t="shared" si="188"/>
        <v>94.642499999999998</v>
      </c>
    </row>
    <row r="568" spans="1:40" ht="33.75" hidden="1" customHeight="1">
      <c r="A568" s="21"/>
      <c r="B568" s="25" t="s">
        <v>96</v>
      </c>
      <c r="C568" s="8"/>
      <c r="D568" s="8"/>
      <c r="E568" s="8"/>
      <c r="F568" s="8"/>
      <c r="G568" s="138"/>
      <c r="H568" s="6">
        <f t="shared" si="204"/>
        <v>0</v>
      </c>
      <c r="I568" s="6"/>
      <c r="J568" s="6"/>
      <c r="K568" s="252">
        <f t="shared" si="197"/>
        <v>0</v>
      </c>
      <c r="L568" s="6"/>
      <c r="M568" s="6"/>
      <c r="N568" s="6">
        <f t="shared" si="200"/>
        <v>0</v>
      </c>
      <c r="O568" s="6"/>
      <c r="P568" s="6"/>
      <c r="Q568" s="6">
        <f t="shared" si="178"/>
        <v>0</v>
      </c>
      <c r="R568" s="6"/>
      <c r="S568" s="6"/>
      <c r="T568" s="252">
        <f t="shared" si="192"/>
        <v>0</v>
      </c>
      <c r="U568" s="6"/>
      <c r="V568" s="6"/>
      <c r="W568" s="6">
        <f t="shared" si="198"/>
        <v>0</v>
      </c>
      <c r="X568" s="6"/>
      <c r="Y568" s="6"/>
      <c r="Z568" s="6">
        <f t="shared" si="196"/>
        <v>0</v>
      </c>
      <c r="AA568" s="6"/>
      <c r="AB568" s="6"/>
      <c r="AC568" s="6">
        <f t="shared" si="193"/>
        <v>0</v>
      </c>
      <c r="AD568" s="6"/>
      <c r="AE568" s="6"/>
      <c r="AF568" s="6">
        <f t="shared" si="203"/>
        <v>0</v>
      </c>
      <c r="AG568" s="6"/>
      <c r="AH568" s="6"/>
      <c r="AI568" s="6">
        <f t="shared" si="194"/>
        <v>0</v>
      </c>
      <c r="AJ568" s="6"/>
      <c r="AK568" s="6"/>
      <c r="AL568" s="6">
        <f t="shared" si="195"/>
        <v>0</v>
      </c>
      <c r="AM568" s="6"/>
      <c r="AN568" s="252" t="e">
        <f t="shared" si="188"/>
        <v>#DIV/0!</v>
      </c>
    </row>
    <row r="569" spans="1:40" ht="33.75" customHeight="1">
      <c r="A569" s="21" t="s">
        <v>492</v>
      </c>
      <c r="B569" s="25" t="s">
        <v>96</v>
      </c>
      <c r="C569" s="8" t="s">
        <v>39</v>
      </c>
      <c r="D569" s="8" t="s">
        <v>493</v>
      </c>
      <c r="E569" s="8" t="s">
        <v>108</v>
      </c>
      <c r="F569" s="8"/>
      <c r="G569" s="138"/>
      <c r="H569" s="6"/>
      <c r="I569" s="6"/>
      <c r="J569" s="6"/>
      <c r="K569" s="252"/>
      <c r="L569" s="6"/>
      <c r="M569" s="6"/>
      <c r="N569" s="6"/>
      <c r="O569" s="6"/>
      <c r="P569" s="6">
        <v>2200</v>
      </c>
      <c r="Q569" s="6">
        <f t="shared" si="178"/>
        <v>2200</v>
      </c>
      <c r="R569" s="6"/>
      <c r="S569" s="6"/>
      <c r="T569" s="252">
        <f t="shared" si="192"/>
        <v>2200</v>
      </c>
      <c r="U569" s="6"/>
      <c r="V569" s="6"/>
      <c r="W569" s="6">
        <f t="shared" si="198"/>
        <v>2200</v>
      </c>
      <c r="X569" s="6"/>
      <c r="Y569" s="6"/>
      <c r="Z569" s="6">
        <f t="shared" si="196"/>
        <v>2200</v>
      </c>
      <c r="AA569" s="6"/>
      <c r="AB569" s="6"/>
      <c r="AC569" s="6">
        <f t="shared" si="193"/>
        <v>2200</v>
      </c>
      <c r="AD569" s="6"/>
      <c r="AE569" s="6"/>
      <c r="AF569" s="6">
        <f t="shared" si="203"/>
        <v>2200</v>
      </c>
      <c r="AG569" s="6"/>
      <c r="AH569" s="6"/>
      <c r="AI569" s="6"/>
      <c r="AJ569" s="6"/>
      <c r="AK569" s="6"/>
      <c r="AL569" s="6"/>
      <c r="AM569" s="6">
        <v>2200</v>
      </c>
      <c r="AN569" s="252">
        <f t="shared" si="188"/>
        <v>100</v>
      </c>
    </row>
    <row r="570" spans="1:40" ht="33.75" customHeight="1">
      <c r="A570" s="21" t="s">
        <v>522</v>
      </c>
      <c r="B570" s="25" t="s">
        <v>96</v>
      </c>
      <c r="C570" s="8" t="s">
        <v>39</v>
      </c>
      <c r="D570" s="8" t="s">
        <v>523</v>
      </c>
      <c r="E570" s="8" t="s">
        <v>108</v>
      </c>
      <c r="F570" s="8"/>
      <c r="G570" s="138"/>
      <c r="H570" s="6"/>
      <c r="I570" s="6"/>
      <c r="J570" s="6"/>
      <c r="K570" s="252"/>
      <c r="L570" s="6"/>
      <c r="M570" s="6"/>
      <c r="N570" s="6"/>
      <c r="O570" s="6"/>
      <c r="P570" s="6"/>
      <c r="Q570" s="6"/>
      <c r="R570" s="6"/>
      <c r="S570" s="6">
        <v>1800</v>
      </c>
      <c r="T570" s="252">
        <f t="shared" si="192"/>
        <v>1800</v>
      </c>
      <c r="U570" s="6"/>
      <c r="V570" s="6"/>
      <c r="W570" s="6">
        <f t="shared" si="198"/>
        <v>1800</v>
      </c>
      <c r="X570" s="6"/>
      <c r="Y570" s="6"/>
      <c r="Z570" s="6">
        <f t="shared" si="196"/>
        <v>1800</v>
      </c>
      <c r="AA570" s="6"/>
      <c r="AB570" s="6"/>
      <c r="AC570" s="6">
        <f t="shared" si="193"/>
        <v>1800</v>
      </c>
      <c r="AD570" s="6"/>
      <c r="AE570" s="6"/>
      <c r="AF570" s="6">
        <f t="shared" si="203"/>
        <v>1800</v>
      </c>
      <c r="AG570" s="6"/>
      <c r="AH570" s="6"/>
      <c r="AI570" s="6"/>
      <c r="AJ570" s="6"/>
      <c r="AK570" s="6"/>
      <c r="AL570" s="6"/>
      <c r="AM570" s="6">
        <v>1800</v>
      </c>
      <c r="AN570" s="252">
        <f t="shared" si="188"/>
        <v>100</v>
      </c>
    </row>
    <row r="571" spans="1:40" ht="33.75" customHeight="1">
      <c r="A571" s="21" t="s">
        <v>516</v>
      </c>
      <c r="B571" s="25" t="s">
        <v>96</v>
      </c>
      <c r="C571" s="8" t="s">
        <v>39</v>
      </c>
      <c r="D571" s="8" t="s">
        <v>511</v>
      </c>
      <c r="E571" s="8"/>
      <c r="F571" s="8"/>
      <c r="G571" s="138"/>
      <c r="H571" s="6"/>
      <c r="I571" s="6"/>
      <c r="J571" s="6"/>
      <c r="K571" s="252"/>
      <c r="L571" s="6"/>
      <c r="M571" s="6"/>
      <c r="N571" s="6"/>
      <c r="O571" s="6"/>
      <c r="P571" s="6"/>
      <c r="Q571" s="6"/>
      <c r="R571" s="6">
        <f>R572+R573+R574</f>
        <v>840</v>
      </c>
      <c r="S571" s="6"/>
      <c r="T571" s="252">
        <f t="shared" si="192"/>
        <v>840</v>
      </c>
      <c r="U571" s="6"/>
      <c r="V571" s="6"/>
      <c r="W571" s="6">
        <f t="shared" si="198"/>
        <v>840</v>
      </c>
      <c r="X571" s="6"/>
      <c r="Y571" s="6"/>
      <c r="Z571" s="6">
        <f t="shared" si="196"/>
        <v>840</v>
      </c>
      <c r="AA571" s="6"/>
      <c r="AB571" s="6"/>
      <c r="AC571" s="6">
        <f t="shared" si="193"/>
        <v>840</v>
      </c>
      <c r="AD571" s="6"/>
      <c r="AE571" s="6"/>
      <c r="AF571" s="6">
        <f t="shared" si="203"/>
        <v>840</v>
      </c>
      <c r="AG571" s="6"/>
      <c r="AH571" s="6"/>
      <c r="AI571" s="6"/>
      <c r="AJ571" s="6"/>
      <c r="AK571" s="6"/>
      <c r="AL571" s="6"/>
      <c r="AM571" s="6">
        <f>AM572+AM573+AM574</f>
        <v>840</v>
      </c>
      <c r="AN571" s="252">
        <f t="shared" si="188"/>
        <v>100</v>
      </c>
    </row>
    <row r="572" spans="1:40" ht="33.75" customHeight="1">
      <c r="A572" s="21" t="s">
        <v>517</v>
      </c>
      <c r="B572" s="25" t="s">
        <v>96</v>
      </c>
      <c r="C572" s="8" t="s">
        <v>39</v>
      </c>
      <c r="D572" s="8" t="s">
        <v>520</v>
      </c>
      <c r="E572" s="8" t="s">
        <v>108</v>
      </c>
      <c r="F572" s="8"/>
      <c r="G572" s="138"/>
      <c r="H572" s="6"/>
      <c r="I572" s="6"/>
      <c r="J572" s="6"/>
      <c r="K572" s="252"/>
      <c r="L572" s="6"/>
      <c r="M572" s="6"/>
      <c r="N572" s="6"/>
      <c r="O572" s="6"/>
      <c r="P572" s="6"/>
      <c r="Q572" s="6"/>
      <c r="R572" s="6">
        <v>750</v>
      </c>
      <c r="S572" s="6"/>
      <c r="T572" s="252">
        <f t="shared" si="192"/>
        <v>750</v>
      </c>
      <c r="U572" s="6"/>
      <c r="V572" s="6"/>
      <c r="W572" s="6">
        <f t="shared" si="198"/>
        <v>750</v>
      </c>
      <c r="X572" s="6"/>
      <c r="Y572" s="6"/>
      <c r="Z572" s="6">
        <f t="shared" si="196"/>
        <v>750</v>
      </c>
      <c r="AA572" s="6"/>
      <c r="AB572" s="6"/>
      <c r="AC572" s="6">
        <f t="shared" si="193"/>
        <v>750</v>
      </c>
      <c r="AD572" s="6"/>
      <c r="AE572" s="6"/>
      <c r="AF572" s="6">
        <f t="shared" si="203"/>
        <v>750</v>
      </c>
      <c r="AG572" s="6"/>
      <c r="AH572" s="6"/>
      <c r="AI572" s="6"/>
      <c r="AJ572" s="6"/>
      <c r="AK572" s="6"/>
      <c r="AL572" s="6"/>
      <c r="AM572" s="6">
        <v>750</v>
      </c>
      <c r="AN572" s="252">
        <f t="shared" si="188"/>
        <v>100</v>
      </c>
    </row>
    <row r="573" spans="1:40" ht="33.75" customHeight="1">
      <c r="A573" s="21" t="s">
        <v>518</v>
      </c>
      <c r="B573" s="25" t="s">
        <v>96</v>
      </c>
      <c r="C573" s="8" t="s">
        <v>39</v>
      </c>
      <c r="D573" s="8" t="s">
        <v>521</v>
      </c>
      <c r="E573" s="8" t="s">
        <v>108</v>
      </c>
      <c r="F573" s="8"/>
      <c r="G573" s="138"/>
      <c r="H573" s="6"/>
      <c r="I573" s="6"/>
      <c r="J573" s="6"/>
      <c r="K573" s="252"/>
      <c r="L573" s="6"/>
      <c r="M573" s="6"/>
      <c r="N573" s="6"/>
      <c r="O573" s="6"/>
      <c r="P573" s="6"/>
      <c r="Q573" s="6"/>
      <c r="R573" s="6">
        <v>75</v>
      </c>
      <c r="S573" s="6"/>
      <c r="T573" s="252">
        <f t="shared" si="192"/>
        <v>75</v>
      </c>
      <c r="U573" s="6"/>
      <c r="V573" s="6"/>
      <c r="W573" s="6">
        <f t="shared" si="198"/>
        <v>75</v>
      </c>
      <c r="X573" s="6"/>
      <c r="Y573" s="6"/>
      <c r="Z573" s="6">
        <f t="shared" si="196"/>
        <v>75</v>
      </c>
      <c r="AA573" s="6"/>
      <c r="AB573" s="6"/>
      <c r="AC573" s="6">
        <f t="shared" si="193"/>
        <v>75</v>
      </c>
      <c r="AD573" s="6"/>
      <c r="AE573" s="6"/>
      <c r="AF573" s="6">
        <f t="shared" si="203"/>
        <v>75</v>
      </c>
      <c r="AG573" s="6"/>
      <c r="AH573" s="6"/>
      <c r="AI573" s="6"/>
      <c r="AJ573" s="6"/>
      <c r="AK573" s="6"/>
      <c r="AL573" s="6"/>
      <c r="AM573" s="6">
        <v>75</v>
      </c>
      <c r="AN573" s="252">
        <f t="shared" si="188"/>
        <v>100</v>
      </c>
    </row>
    <row r="574" spans="1:40" ht="21" customHeight="1">
      <c r="A574" s="21" t="s">
        <v>519</v>
      </c>
      <c r="B574" s="25" t="s">
        <v>96</v>
      </c>
      <c r="C574" s="8" t="s">
        <v>39</v>
      </c>
      <c r="D574" s="8" t="s">
        <v>521</v>
      </c>
      <c r="E574" s="8" t="s">
        <v>108</v>
      </c>
      <c r="F574" s="8"/>
      <c r="G574" s="138"/>
      <c r="H574" s="6"/>
      <c r="I574" s="6"/>
      <c r="J574" s="6"/>
      <c r="K574" s="252">
        <f t="shared" si="197"/>
        <v>0</v>
      </c>
      <c r="L574" s="6"/>
      <c r="M574" s="6"/>
      <c r="N574" s="6"/>
      <c r="O574" s="6"/>
      <c r="P574" s="6"/>
      <c r="Q574" s="6"/>
      <c r="R574" s="6">
        <v>15</v>
      </c>
      <c r="S574" s="6"/>
      <c r="T574" s="252">
        <f t="shared" si="192"/>
        <v>15</v>
      </c>
      <c r="U574" s="6"/>
      <c r="V574" s="6"/>
      <c r="W574" s="6">
        <f t="shared" si="198"/>
        <v>15</v>
      </c>
      <c r="X574" s="6"/>
      <c r="Y574" s="6"/>
      <c r="Z574" s="6">
        <f t="shared" si="196"/>
        <v>15</v>
      </c>
      <c r="AA574" s="6"/>
      <c r="AB574" s="6"/>
      <c r="AC574" s="6">
        <f t="shared" si="193"/>
        <v>15</v>
      </c>
      <c r="AD574" s="6"/>
      <c r="AE574" s="6"/>
      <c r="AF574" s="6">
        <f t="shared" si="203"/>
        <v>15</v>
      </c>
      <c r="AG574" s="6"/>
      <c r="AH574" s="6"/>
      <c r="AI574" s="6"/>
      <c r="AJ574" s="6"/>
      <c r="AK574" s="6"/>
      <c r="AL574" s="6"/>
      <c r="AM574" s="6">
        <v>15</v>
      </c>
      <c r="AN574" s="252">
        <f t="shared" si="188"/>
        <v>100</v>
      </c>
    </row>
    <row r="575" spans="1:40" s="55" customFormat="1" ht="33.75" customHeight="1">
      <c r="A575" s="56" t="s">
        <v>42</v>
      </c>
      <c r="B575" s="87" t="s">
        <v>96</v>
      </c>
      <c r="C575" s="58" t="s">
        <v>43</v>
      </c>
      <c r="D575" s="58"/>
      <c r="E575" s="58"/>
      <c r="F575" s="155">
        <f>F579+F595</f>
        <v>3929.3</v>
      </c>
      <c r="G575" s="163">
        <f>G579+G594</f>
        <v>4275</v>
      </c>
      <c r="H575" s="26">
        <f t="shared" ref="H575:H609" si="206">F575+G575</f>
        <v>8204.2999999999993</v>
      </c>
      <c r="I575" s="28">
        <f>I579+I594</f>
        <v>5000</v>
      </c>
      <c r="J575" s="28">
        <f>J579+J594+J576</f>
        <v>1140.55</v>
      </c>
      <c r="K575" s="252">
        <f t="shared" si="197"/>
        <v>14344.849999999999</v>
      </c>
      <c r="L575" s="28">
        <f>L579+L594</f>
        <v>-3998</v>
      </c>
      <c r="M575" s="28">
        <f>M579+M594</f>
        <v>1622.5</v>
      </c>
      <c r="N575" s="6">
        <f t="shared" si="200"/>
        <v>11969.349999999999</v>
      </c>
      <c r="O575" s="28">
        <f>O579+O594</f>
        <v>-97</v>
      </c>
      <c r="P575" s="28">
        <f>P579+P594</f>
        <v>0</v>
      </c>
      <c r="Q575" s="28">
        <f t="shared" si="178"/>
        <v>11872.349999999999</v>
      </c>
      <c r="R575" s="28">
        <f>R579+R594</f>
        <v>0</v>
      </c>
      <c r="S575" s="28">
        <f>S579+S594</f>
        <v>1397.6999999999998</v>
      </c>
      <c r="T575" s="252">
        <f t="shared" si="192"/>
        <v>13270.05</v>
      </c>
      <c r="U575" s="28">
        <f>U579+U594</f>
        <v>0</v>
      </c>
      <c r="V575" s="28">
        <f>V576</f>
        <v>225</v>
      </c>
      <c r="W575" s="26">
        <f t="shared" si="198"/>
        <v>13495.05</v>
      </c>
      <c r="X575" s="28">
        <f>X579+X594</f>
        <v>0</v>
      </c>
      <c r="Y575" s="28">
        <f>Y579+Y594</f>
        <v>547.29999999999995</v>
      </c>
      <c r="Z575" s="26">
        <f t="shared" si="196"/>
        <v>14042.349999999999</v>
      </c>
      <c r="AA575" s="28">
        <f>AA579+AA594</f>
        <v>0</v>
      </c>
      <c r="AB575" s="28">
        <f>AB579+AB594</f>
        <v>0</v>
      </c>
      <c r="AC575" s="6">
        <f t="shared" si="193"/>
        <v>14042.349999999999</v>
      </c>
      <c r="AD575" s="28">
        <f>AD579+AD594</f>
        <v>-258.8</v>
      </c>
      <c r="AE575" s="28">
        <f>AE579+AE594</f>
        <v>164.5</v>
      </c>
      <c r="AF575" s="26">
        <f t="shared" si="203"/>
        <v>13948.05</v>
      </c>
      <c r="AG575" s="28">
        <f>AG579+AG594</f>
        <v>0</v>
      </c>
      <c r="AH575" s="28">
        <f>AH579+AH594</f>
        <v>0</v>
      </c>
      <c r="AI575" s="26">
        <f t="shared" si="194"/>
        <v>13948.05</v>
      </c>
      <c r="AJ575" s="28">
        <f>AJ579+AJ594</f>
        <v>0</v>
      </c>
      <c r="AK575" s="28">
        <f>AK579+AK594</f>
        <v>0</v>
      </c>
      <c r="AL575" s="26">
        <f t="shared" si="195"/>
        <v>13948.05</v>
      </c>
      <c r="AM575" s="155">
        <f>AM579+AM594+AM576</f>
        <v>13923.2</v>
      </c>
      <c r="AN575" s="252">
        <f t="shared" si="188"/>
        <v>99.821838895042688</v>
      </c>
    </row>
    <row r="576" spans="1:40" s="55" customFormat="1" ht="33.75" customHeight="1">
      <c r="A576" s="102" t="s">
        <v>468</v>
      </c>
      <c r="B576" s="87" t="s">
        <v>96</v>
      </c>
      <c r="C576" s="58" t="s">
        <v>469</v>
      </c>
      <c r="D576" s="58"/>
      <c r="E576" s="58"/>
      <c r="F576" s="155"/>
      <c r="G576" s="163"/>
      <c r="H576" s="26"/>
      <c r="I576" s="28"/>
      <c r="J576" s="28">
        <f>J577</f>
        <v>585</v>
      </c>
      <c r="K576" s="252">
        <f t="shared" si="197"/>
        <v>585</v>
      </c>
      <c r="L576" s="28"/>
      <c r="M576" s="28"/>
      <c r="N576" s="26">
        <f t="shared" si="200"/>
        <v>585</v>
      </c>
      <c r="O576" s="28"/>
      <c r="P576" s="28"/>
      <c r="Q576" s="26">
        <f t="shared" si="178"/>
        <v>585</v>
      </c>
      <c r="R576" s="28"/>
      <c r="S576" s="28"/>
      <c r="T576" s="252">
        <f t="shared" si="192"/>
        <v>585</v>
      </c>
      <c r="U576" s="28"/>
      <c r="V576" s="28">
        <f>V577</f>
        <v>225</v>
      </c>
      <c r="W576" s="26">
        <f t="shared" si="198"/>
        <v>810</v>
      </c>
      <c r="X576" s="28"/>
      <c r="Y576" s="28"/>
      <c r="Z576" s="26">
        <f t="shared" si="196"/>
        <v>810</v>
      </c>
      <c r="AA576" s="28"/>
      <c r="AB576" s="28"/>
      <c r="AC576" s="26">
        <f t="shared" si="193"/>
        <v>810</v>
      </c>
      <c r="AD576" s="28"/>
      <c r="AE576" s="28"/>
      <c r="AF576" s="26">
        <f t="shared" si="203"/>
        <v>810</v>
      </c>
      <c r="AG576" s="28"/>
      <c r="AH576" s="28"/>
      <c r="AI576" s="26"/>
      <c r="AJ576" s="28"/>
      <c r="AK576" s="28"/>
      <c r="AL576" s="26"/>
      <c r="AM576" s="155">
        <f>AM577</f>
        <v>810</v>
      </c>
      <c r="AN576" s="252">
        <f t="shared" si="188"/>
        <v>100</v>
      </c>
    </row>
    <row r="577" spans="1:40" s="55" customFormat="1" ht="33.75" customHeight="1">
      <c r="A577" s="1" t="s">
        <v>121</v>
      </c>
      <c r="B577" s="25" t="s">
        <v>96</v>
      </c>
      <c r="C577" s="8" t="s">
        <v>469</v>
      </c>
      <c r="D577" s="8" t="s">
        <v>154</v>
      </c>
      <c r="E577" s="58"/>
      <c r="F577" s="155"/>
      <c r="G577" s="163"/>
      <c r="H577" s="26"/>
      <c r="I577" s="28"/>
      <c r="J577" s="28">
        <f>J578</f>
        <v>585</v>
      </c>
      <c r="K577" s="252">
        <f t="shared" si="197"/>
        <v>585</v>
      </c>
      <c r="L577" s="28"/>
      <c r="M577" s="28"/>
      <c r="N577" s="6">
        <f t="shared" si="200"/>
        <v>585</v>
      </c>
      <c r="O577" s="28"/>
      <c r="P577" s="28"/>
      <c r="Q577" s="6">
        <f t="shared" si="178"/>
        <v>585</v>
      </c>
      <c r="R577" s="28"/>
      <c r="S577" s="28"/>
      <c r="T577" s="252">
        <f t="shared" si="192"/>
        <v>585</v>
      </c>
      <c r="U577" s="28"/>
      <c r="V577" s="28">
        <f>V578</f>
        <v>225</v>
      </c>
      <c r="W577" s="6">
        <f t="shared" si="198"/>
        <v>810</v>
      </c>
      <c r="X577" s="28"/>
      <c r="Y577" s="28"/>
      <c r="Z577" s="6">
        <f t="shared" si="196"/>
        <v>810</v>
      </c>
      <c r="AA577" s="28"/>
      <c r="AB577" s="28"/>
      <c r="AC577" s="6">
        <f t="shared" si="193"/>
        <v>810</v>
      </c>
      <c r="AD577" s="28"/>
      <c r="AE577" s="28"/>
      <c r="AF577" s="6">
        <f t="shared" si="203"/>
        <v>810</v>
      </c>
      <c r="AG577" s="28"/>
      <c r="AH577" s="28"/>
      <c r="AI577" s="26"/>
      <c r="AJ577" s="28"/>
      <c r="AK577" s="28"/>
      <c r="AL577" s="26"/>
      <c r="AM577" s="156">
        <f>AM578</f>
        <v>810</v>
      </c>
      <c r="AN577" s="252">
        <f t="shared" si="188"/>
        <v>100</v>
      </c>
    </row>
    <row r="578" spans="1:40" s="55" customFormat="1" ht="33.75" customHeight="1">
      <c r="A578" s="80" t="s">
        <v>470</v>
      </c>
      <c r="B578" s="25" t="s">
        <v>96</v>
      </c>
      <c r="C578" s="8" t="s">
        <v>469</v>
      </c>
      <c r="D578" s="8" t="s">
        <v>154</v>
      </c>
      <c r="E578" s="8" t="s">
        <v>108</v>
      </c>
      <c r="F578" s="155"/>
      <c r="G578" s="163"/>
      <c r="H578" s="26"/>
      <c r="I578" s="28"/>
      <c r="J578" s="28">
        <v>585</v>
      </c>
      <c r="K578" s="252">
        <f t="shared" si="197"/>
        <v>585</v>
      </c>
      <c r="L578" s="28"/>
      <c r="M578" s="28"/>
      <c r="N578" s="6">
        <f t="shared" si="200"/>
        <v>585</v>
      </c>
      <c r="O578" s="28"/>
      <c r="P578" s="28"/>
      <c r="Q578" s="6">
        <f t="shared" si="178"/>
        <v>585</v>
      </c>
      <c r="R578" s="28"/>
      <c r="S578" s="28"/>
      <c r="T578" s="252">
        <f t="shared" si="192"/>
        <v>585</v>
      </c>
      <c r="U578" s="28"/>
      <c r="V578" s="28">
        <v>225</v>
      </c>
      <c r="W578" s="6">
        <f t="shared" si="198"/>
        <v>810</v>
      </c>
      <c r="X578" s="28"/>
      <c r="Y578" s="28"/>
      <c r="Z578" s="6">
        <f t="shared" si="196"/>
        <v>810</v>
      </c>
      <c r="AA578" s="28"/>
      <c r="AB578" s="28"/>
      <c r="AC578" s="6">
        <f t="shared" si="193"/>
        <v>810</v>
      </c>
      <c r="AD578" s="28"/>
      <c r="AE578" s="28"/>
      <c r="AF578" s="6">
        <f t="shared" si="203"/>
        <v>810</v>
      </c>
      <c r="AG578" s="28"/>
      <c r="AH578" s="28"/>
      <c r="AI578" s="26"/>
      <c r="AJ578" s="28"/>
      <c r="AK578" s="28"/>
      <c r="AL578" s="26"/>
      <c r="AM578" s="156">
        <v>810</v>
      </c>
      <c r="AN578" s="252">
        <f t="shared" si="188"/>
        <v>100</v>
      </c>
    </row>
    <row r="579" spans="1:40" ht="21" customHeight="1">
      <c r="A579" s="102" t="s">
        <v>44</v>
      </c>
      <c r="B579" s="87" t="s">
        <v>96</v>
      </c>
      <c r="C579" s="58" t="s">
        <v>45</v>
      </c>
      <c r="D579" s="58"/>
      <c r="E579" s="58"/>
      <c r="F579" s="155">
        <f>F580+F591</f>
        <v>3929.3</v>
      </c>
      <c r="G579" s="155">
        <f>G580+G591</f>
        <v>4000</v>
      </c>
      <c r="H579" s="28">
        <f t="shared" si="206"/>
        <v>7929.3</v>
      </c>
      <c r="I579" s="28">
        <f>I580</f>
        <v>5000</v>
      </c>
      <c r="J579" s="28">
        <f>J580</f>
        <v>555.54999999999995</v>
      </c>
      <c r="K579" s="252">
        <f t="shared" si="197"/>
        <v>13484.849999999999</v>
      </c>
      <c r="L579" s="28">
        <f>L580</f>
        <v>-3998</v>
      </c>
      <c r="M579" s="28">
        <f>M580</f>
        <v>-297.5</v>
      </c>
      <c r="N579" s="28">
        <f t="shared" si="200"/>
        <v>9189.3499999999985</v>
      </c>
      <c r="O579" s="28">
        <f>O591+O580</f>
        <v>-97</v>
      </c>
      <c r="P579" s="28">
        <f>P591</f>
        <v>0</v>
      </c>
      <c r="Q579" s="28">
        <f t="shared" si="178"/>
        <v>9092.3499999999985</v>
      </c>
      <c r="R579" s="28">
        <f>R591</f>
        <v>0</v>
      </c>
      <c r="S579" s="28">
        <f>S580</f>
        <v>1397.6999999999998</v>
      </c>
      <c r="T579" s="252">
        <f t="shared" si="192"/>
        <v>10490.05</v>
      </c>
      <c r="U579" s="28">
        <f>U591</f>
        <v>0</v>
      </c>
      <c r="V579" s="28">
        <f>V591</f>
        <v>0</v>
      </c>
      <c r="W579" s="28">
        <f t="shared" si="198"/>
        <v>10490.05</v>
      </c>
      <c r="X579" s="28">
        <f>X591</f>
        <v>0</v>
      </c>
      <c r="Y579" s="28">
        <f>Y591+Y580</f>
        <v>547.29999999999995</v>
      </c>
      <c r="Z579" s="28">
        <f t="shared" si="196"/>
        <v>11037.349999999999</v>
      </c>
      <c r="AA579" s="28">
        <f>AA591</f>
        <v>0</v>
      </c>
      <c r="AB579" s="28">
        <f>AB580+AB591</f>
        <v>0</v>
      </c>
      <c r="AC579" s="28">
        <f t="shared" si="193"/>
        <v>11037.349999999999</v>
      </c>
      <c r="AD579" s="28">
        <f>AD580</f>
        <v>-258.8</v>
      </c>
      <c r="AE579" s="28">
        <f>AE580</f>
        <v>164.5</v>
      </c>
      <c r="AF579" s="26">
        <f t="shared" si="203"/>
        <v>10943.05</v>
      </c>
      <c r="AG579" s="28">
        <f>AG591</f>
        <v>0</v>
      </c>
      <c r="AH579" s="28">
        <f>AH591</f>
        <v>0</v>
      </c>
      <c r="AI579" s="28">
        <f t="shared" si="194"/>
        <v>10943.05</v>
      </c>
      <c r="AJ579" s="28">
        <f>AJ591</f>
        <v>0</v>
      </c>
      <c r="AK579" s="28">
        <f>AK591</f>
        <v>0</v>
      </c>
      <c r="AL579" s="28">
        <f t="shared" si="195"/>
        <v>10943.05</v>
      </c>
      <c r="AM579" s="155">
        <f t="shared" ref="AM579" si="207">AM580+AM591</f>
        <v>10943.1</v>
      </c>
      <c r="AN579" s="252">
        <f t="shared" si="188"/>
        <v>100.00045691100745</v>
      </c>
    </row>
    <row r="580" spans="1:40" ht="44.25" customHeight="1">
      <c r="A580" s="232" t="s">
        <v>418</v>
      </c>
      <c r="B580" s="261" t="s">
        <v>96</v>
      </c>
      <c r="C580" s="235" t="s">
        <v>45</v>
      </c>
      <c r="D580" s="235" t="s">
        <v>158</v>
      </c>
      <c r="E580" s="235"/>
      <c r="F580" s="236">
        <f>F581+F582+F583+F584</f>
        <v>444.4</v>
      </c>
      <c r="G580" s="237">
        <f>G581+G582+G583+G584</f>
        <v>4000</v>
      </c>
      <c r="H580" s="236">
        <f t="shared" si="206"/>
        <v>4444.3999999999996</v>
      </c>
      <c r="I580" s="236">
        <f>I581+I582</f>
        <v>5000</v>
      </c>
      <c r="J580" s="236">
        <f>J581+J582</f>
        <v>555.54999999999995</v>
      </c>
      <c r="K580" s="252">
        <f t="shared" si="197"/>
        <v>9999.9499999999989</v>
      </c>
      <c r="L580" s="236">
        <f>L583+L581</f>
        <v>-3998</v>
      </c>
      <c r="M580" s="236">
        <f>M584+M590+M582</f>
        <v>-297.5</v>
      </c>
      <c r="N580" s="28">
        <f t="shared" si="200"/>
        <v>5704.4499999999989</v>
      </c>
      <c r="O580" s="236">
        <f>O581</f>
        <v>-97</v>
      </c>
      <c r="P580" s="236"/>
      <c r="Q580" s="6">
        <f t="shared" si="178"/>
        <v>5607.4499999999989</v>
      </c>
      <c r="R580" s="236"/>
      <c r="S580" s="236">
        <f>S590</f>
        <v>1397.6999999999998</v>
      </c>
      <c r="T580" s="252">
        <f t="shared" si="192"/>
        <v>7005.1499999999987</v>
      </c>
      <c r="U580" s="236"/>
      <c r="V580" s="236"/>
      <c r="W580" s="6">
        <f t="shared" si="198"/>
        <v>7005.1499999999987</v>
      </c>
      <c r="X580" s="236"/>
      <c r="Y580" s="236">
        <f>Y590</f>
        <v>547.29999999999995</v>
      </c>
      <c r="Z580" s="236">
        <f>W580+X580+Y580</f>
        <v>7552.4499999999989</v>
      </c>
      <c r="AA580" s="236"/>
      <c r="AB580" s="236">
        <f>AB584</f>
        <v>0</v>
      </c>
      <c r="AC580" s="236">
        <f>Z580+AA580+AB580</f>
        <v>7552.4499999999989</v>
      </c>
      <c r="AD580" s="236">
        <f>AD581+AD582</f>
        <v>-258.8</v>
      </c>
      <c r="AE580" s="236">
        <f>AE581+AE582+AE590</f>
        <v>164.5</v>
      </c>
      <c r="AF580" s="6">
        <f t="shared" si="203"/>
        <v>7458.1499999999987</v>
      </c>
      <c r="AG580" s="236"/>
      <c r="AH580" s="236"/>
      <c r="AI580" s="236">
        <f t="shared" si="194"/>
        <v>7458.1499999999987</v>
      </c>
      <c r="AJ580" s="236"/>
      <c r="AK580" s="236"/>
      <c r="AL580" s="236">
        <f t="shared" si="195"/>
        <v>7458.1499999999987</v>
      </c>
      <c r="AM580" s="237">
        <f>AM581+AM582+AM583+AM584+AM585+AM590</f>
        <v>7458.2</v>
      </c>
      <c r="AN580" s="252">
        <f t="shared" si="188"/>
        <v>100.00067040754075</v>
      </c>
    </row>
    <row r="581" spans="1:40" ht="30.75" customHeight="1">
      <c r="A581" s="209" t="s">
        <v>374</v>
      </c>
      <c r="B581" s="25" t="s">
        <v>96</v>
      </c>
      <c r="C581" s="8" t="s">
        <v>45</v>
      </c>
      <c r="D581" s="8" t="s">
        <v>375</v>
      </c>
      <c r="E581" s="8" t="s">
        <v>108</v>
      </c>
      <c r="F581" s="6"/>
      <c r="G581" s="138">
        <v>2000</v>
      </c>
      <c r="H581" s="6">
        <f t="shared" si="206"/>
        <v>2000</v>
      </c>
      <c r="I581" s="6">
        <v>5000</v>
      </c>
      <c r="J581" s="6"/>
      <c r="K581" s="252">
        <f t="shared" si="197"/>
        <v>7000</v>
      </c>
      <c r="L581" s="6">
        <v>-1998</v>
      </c>
      <c r="M581" s="6"/>
      <c r="N581" s="28">
        <f t="shared" si="200"/>
        <v>5002</v>
      </c>
      <c r="O581" s="6">
        <v>-97</v>
      </c>
      <c r="P581" s="6"/>
      <c r="Q581" s="6">
        <f t="shared" si="178"/>
        <v>4905</v>
      </c>
      <c r="R581" s="6"/>
      <c r="S581" s="6"/>
      <c r="T581" s="252">
        <f t="shared" si="192"/>
        <v>4905</v>
      </c>
      <c r="U581" s="6"/>
      <c r="V581" s="6"/>
      <c r="W581" s="6">
        <f t="shared" si="198"/>
        <v>4905</v>
      </c>
      <c r="X581" s="6">
        <v>9.6999999999999993</v>
      </c>
      <c r="Y581" s="6"/>
      <c r="Z581" s="6">
        <f t="shared" si="196"/>
        <v>4914.7</v>
      </c>
      <c r="AA581" s="6"/>
      <c r="AB581" s="6"/>
      <c r="AC581" s="6">
        <f t="shared" si="193"/>
        <v>4914.7</v>
      </c>
      <c r="AD581" s="6">
        <v>-258.8</v>
      </c>
      <c r="AE581" s="6"/>
      <c r="AF581" s="6">
        <f t="shared" si="203"/>
        <v>4655.8999999999996</v>
      </c>
      <c r="AG581" s="6"/>
      <c r="AH581" s="6"/>
      <c r="AI581" s="6"/>
      <c r="AJ581" s="6"/>
      <c r="AK581" s="6"/>
      <c r="AL581" s="6"/>
      <c r="AM581" s="6">
        <v>4655.8999999999996</v>
      </c>
      <c r="AN581" s="252">
        <f t="shared" si="188"/>
        <v>100</v>
      </c>
    </row>
    <row r="582" spans="1:40" ht="20.25" customHeight="1">
      <c r="A582" s="204" t="s">
        <v>363</v>
      </c>
      <c r="B582" s="25" t="s">
        <v>96</v>
      </c>
      <c r="C582" s="8" t="s">
        <v>45</v>
      </c>
      <c r="D582" s="8" t="s">
        <v>376</v>
      </c>
      <c r="E582" s="8" t="s">
        <v>108</v>
      </c>
      <c r="F582" s="6">
        <v>222.2</v>
      </c>
      <c r="G582" s="138"/>
      <c r="H582" s="6">
        <f t="shared" si="206"/>
        <v>222.2</v>
      </c>
      <c r="I582" s="6"/>
      <c r="J582" s="6">
        <v>555.54999999999995</v>
      </c>
      <c r="K582" s="252">
        <f t="shared" si="197"/>
        <v>777.75</v>
      </c>
      <c r="L582" s="6"/>
      <c r="M582" s="6">
        <v>-222</v>
      </c>
      <c r="N582" s="28">
        <f t="shared" si="200"/>
        <v>555.75</v>
      </c>
      <c r="O582" s="6"/>
      <c r="P582" s="6"/>
      <c r="Q582" s="6">
        <f t="shared" si="178"/>
        <v>555.75</v>
      </c>
      <c r="R582" s="6"/>
      <c r="S582" s="6"/>
      <c r="T582" s="252">
        <f t="shared" si="192"/>
        <v>555.75</v>
      </c>
      <c r="U582" s="6"/>
      <c r="V582" s="6"/>
      <c r="W582" s="6">
        <f t="shared" si="198"/>
        <v>555.75</v>
      </c>
      <c r="X582" s="6"/>
      <c r="Y582" s="6">
        <v>-9.6999999999999993</v>
      </c>
      <c r="Z582" s="6">
        <f t="shared" si="196"/>
        <v>546.04999999999995</v>
      </c>
      <c r="AA582" s="6"/>
      <c r="AB582" s="6"/>
      <c r="AC582" s="6">
        <f t="shared" si="193"/>
        <v>546.04999999999995</v>
      </c>
      <c r="AD582" s="6"/>
      <c r="AE582" s="6">
        <v>-28.8</v>
      </c>
      <c r="AF582" s="6">
        <f t="shared" si="203"/>
        <v>517.25</v>
      </c>
      <c r="AG582" s="6"/>
      <c r="AH582" s="6"/>
      <c r="AI582" s="6"/>
      <c r="AJ582" s="6"/>
      <c r="AK582" s="6"/>
      <c r="AL582" s="6"/>
      <c r="AM582" s="6">
        <v>517.29999999999995</v>
      </c>
      <c r="AN582" s="252">
        <f t="shared" si="188"/>
        <v>100.00966650555823</v>
      </c>
    </row>
    <row r="583" spans="1:40" ht="26.25" hidden="1" customHeight="1">
      <c r="A583" s="209" t="s">
        <v>377</v>
      </c>
      <c r="B583" s="25" t="s">
        <v>96</v>
      </c>
      <c r="C583" s="8" t="s">
        <v>45</v>
      </c>
      <c r="D583" s="8" t="s">
        <v>378</v>
      </c>
      <c r="E583" s="8" t="s">
        <v>108</v>
      </c>
      <c r="F583" s="6"/>
      <c r="G583" s="138">
        <v>2000</v>
      </c>
      <c r="H583" s="6">
        <f t="shared" si="206"/>
        <v>2000</v>
      </c>
      <c r="I583" s="6"/>
      <c r="J583" s="6"/>
      <c r="K583" s="252">
        <f t="shared" si="197"/>
        <v>2000</v>
      </c>
      <c r="L583" s="6">
        <v>-2000</v>
      </c>
      <c r="M583" s="6"/>
      <c r="N583" s="28">
        <f t="shared" si="200"/>
        <v>0</v>
      </c>
      <c r="O583" s="6"/>
      <c r="P583" s="6"/>
      <c r="Q583" s="6">
        <f t="shared" si="178"/>
        <v>0</v>
      </c>
      <c r="R583" s="6"/>
      <c r="S583" s="6"/>
      <c r="T583" s="252">
        <f t="shared" si="192"/>
        <v>0</v>
      </c>
      <c r="U583" s="6"/>
      <c r="V583" s="6"/>
      <c r="W583" s="6">
        <f t="shared" si="198"/>
        <v>0</v>
      </c>
      <c r="X583" s="6"/>
      <c r="Y583" s="6"/>
      <c r="Z583" s="6">
        <f t="shared" si="196"/>
        <v>0</v>
      </c>
      <c r="AA583" s="6"/>
      <c r="AB583" s="6"/>
      <c r="AC583" s="6">
        <f t="shared" si="193"/>
        <v>0</v>
      </c>
      <c r="AD583" s="6"/>
      <c r="AE583" s="6"/>
      <c r="AF583" s="6">
        <f t="shared" si="203"/>
        <v>0</v>
      </c>
      <c r="AG583" s="6"/>
      <c r="AH583" s="6"/>
      <c r="AI583" s="6"/>
      <c r="AJ583" s="6"/>
      <c r="AK583" s="6"/>
      <c r="AL583" s="6"/>
      <c r="AM583" s="6"/>
      <c r="AN583" s="252"/>
    </row>
    <row r="584" spans="1:40" ht="33" hidden="1" customHeight="1">
      <c r="A584" s="204" t="s">
        <v>380</v>
      </c>
      <c r="B584" s="25" t="s">
        <v>96</v>
      </c>
      <c r="C584" s="8" t="s">
        <v>45</v>
      </c>
      <c r="D584" s="8" t="s">
        <v>379</v>
      </c>
      <c r="E584" s="8" t="s">
        <v>108</v>
      </c>
      <c r="F584" s="6">
        <v>222.2</v>
      </c>
      <c r="G584" s="138"/>
      <c r="H584" s="6">
        <f t="shared" si="206"/>
        <v>222.2</v>
      </c>
      <c r="I584" s="6"/>
      <c r="J584" s="6"/>
      <c r="K584" s="252">
        <f t="shared" si="197"/>
        <v>222.2</v>
      </c>
      <c r="L584" s="6"/>
      <c r="M584" s="6">
        <v>-222.2</v>
      </c>
      <c r="N584" s="28">
        <f t="shared" si="200"/>
        <v>0</v>
      </c>
      <c r="O584" s="6"/>
      <c r="P584" s="6"/>
      <c r="Q584" s="6">
        <f t="shared" si="178"/>
        <v>0</v>
      </c>
      <c r="R584" s="6"/>
      <c r="S584" s="6"/>
      <c r="T584" s="252">
        <f t="shared" si="192"/>
        <v>0</v>
      </c>
      <c r="U584" s="6"/>
      <c r="V584" s="6"/>
      <c r="W584" s="6">
        <f t="shared" si="198"/>
        <v>0</v>
      </c>
      <c r="X584" s="6"/>
      <c r="Y584" s="6"/>
      <c r="Z584" s="6">
        <f t="shared" si="196"/>
        <v>0</v>
      </c>
      <c r="AA584" s="6"/>
      <c r="AB584" s="6"/>
      <c r="AC584" s="6">
        <f t="shared" si="193"/>
        <v>0</v>
      </c>
      <c r="AD584" s="6"/>
      <c r="AE584" s="6"/>
      <c r="AF584" s="6">
        <f t="shared" si="203"/>
        <v>0</v>
      </c>
      <c r="AG584" s="6"/>
      <c r="AH584" s="6"/>
      <c r="AI584" s="6">
        <f t="shared" si="194"/>
        <v>0</v>
      </c>
      <c r="AJ584" s="6"/>
      <c r="AK584" s="6"/>
      <c r="AL584" s="6">
        <f t="shared" si="195"/>
        <v>0</v>
      </c>
      <c r="AM584" s="6"/>
      <c r="AN584" s="252"/>
    </row>
    <row r="585" spans="1:40" ht="48" hidden="1" customHeight="1">
      <c r="A585" s="210" t="s">
        <v>381</v>
      </c>
      <c r="B585" s="25" t="s">
        <v>96</v>
      </c>
      <c r="C585" s="8" t="s">
        <v>45</v>
      </c>
      <c r="D585" s="8" t="s">
        <v>158</v>
      </c>
      <c r="E585" s="8"/>
      <c r="F585" s="6"/>
      <c r="G585" s="138"/>
      <c r="H585" s="6"/>
      <c r="I585" s="6"/>
      <c r="J585" s="6"/>
      <c r="K585" s="252">
        <f t="shared" si="197"/>
        <v>0</v>
      </c>
      <c r="L585" s="6"/>
      <c r="M585" s="6"/>
      <c r="N585" s="6"/>
      <c r="O585" s="6"/>
      <c r="P585" s="6"/>
      <c r="Q585" s="6">
        <f t="shared" si="178"/>
        <v>0</v>
      </c>
      <c r="R585" s="6"/>
      <c r="S585" s="6"/>
      <c r="T585" s="252">
        <f t="shared" si="192"/>
        <v>0</v>
      </c>
      <c r="U585" s="6"/>
      <c r="V585" s="6"/>
      <c r="W585" s="6">
        <f t="shared" si="198"/>
        <v>0</v>
      </c>
      <c r="X585" s="6"/>
      <c r="Y585" s="6"/>
      <c r="Z585" s="6">
        <f t="shared" si="196"/>
        <v>0</v>
      </c>
      <c r="AA585" s="6"/>
      <c r="AB585" s="6"/>
      <c r="AC585" s="6">
        <f t="shared" si="193"/>
        <v>0</v>
      </c>
      <c r="AD585" s="6"/>
      <c r="AE585" s="6"/>
      <c r="AF585" s="6">
        <f t="shared" si="203"/>
        <v>0</v>
      </c>
      <c r="AG585" s="6"/>
      <c r="AH585" s="6"/>
      <c r="AI585" s="6"/>
      <c r="AJ585" s="6"/>
      <c r="AK585" s="6"/>
      <c r="AL585" s="6"/>
      <c r="AM585" s="6">
        <f>AM586+AM587+AM588+AM589</f>
        <v>0</v>
      </c>
      <c r="AN585" s="252" t="e">
        <f t="shared" si="188"/>
        <v>#DIV/0!</v>
      </c>
    </row>
    <row r="586" spans="1:40" ht="21" hidden="1" customHeight="1">
      <c r="A586" s="210" t="s">
        <v>382</v>
      </c>
      <c r="B586" s="25" t="s">
        <v>96</v>
      </c>
      <c r="C586" s="8" t="s">
        <v>45</v>
      </c>
      <c r="D586" s="8" t="s">
        <v>383</v>
      </c>
      <c r="E586" s="8" t="s">
        <v>108</v>
      </c>
      <c r="F586" s="6"/>
      <c r="G586" s="138"/>
      <c r="H586" s="6"/>
      <c r="I586" s="6"/>
      <c r="J586" s="6"/>
      <c r="K586" s="252">
        <f t="shared" si="197"/>
        <v>0</v>
      </c>
      <c r="L586" s="6"/>
      <c r="M586" s="6"/>
      <c r="N586" s="6"/>
      <c r="O586" s="6"/>
      <c r="P586" s="6"/>
      <c r="Q586" s="6">
        <f t="shared" si="178"/>
        <v>0</v>
      </c>
      <c r="R586" s="6"/>
      <c r="S586" s="6"/>
      <c r="T586" s="252">
        <f t="shared" si="192"/>
        <v>0</v>
      </c>
      <c r="U586" s="6"/>
      <c r="V586" s="6"/>
      <c r="W586" s="6">
        <f t="shared" si="198"/>
        <v>0</v>
      </c>
      <c r="X586" s="6"/>
      <c r="Y586" s="6"/>
      <c r="Z586" s="6">
        <f t="shared" si="196"/>
        <v>0</v>
      </c>
      <c r="AA586" s="6"/>
      <c r="AB586" s="6"/>
      <c r="AC586" s="6">
        <f t="shared" si="193"/>
        <v>0</v>
      </c>
      <c r="AD586" s="6"/>
      <c r="AE586" s="6"/>
      <c r="AF586" s="6">
        <f t="shared" si="203"/>
        <v>0</v>
      </c>
      <c r="AG586" s="6"/>
      <c r="AH586" s="6"/>
      <c r="AI586" s="6"/>
      <c r="AJ586" s="6"/>
      <c r="AK586" s="6"/>
      <c r="AL586" s="6"/>
      <c r="AM586" s="6"/>
      <c r="AN586" s="252" t="e">
        <f t="shared" si="188"/>
        <v>#DIV/0!</v>
      </c>
    </row>
    <row r="587" spans="1:40" ht="21" hidden="1" customHeight="1">
      <c r="A587" s="43" t="s">
        <v>384</v>
      </c>
      <c r="B587" s="25" t="s">
        <v>96</v>
      </c>
      <c r="C587" s="8" t="s">
        <v>45</v>
      </c>
      <c r="D587" s="8" t="s">
        <v>385</v>
      </c>
      <c r="E587" s="8" t="s">
        <v>108</v>
      </c>
      <c r="F587" s="6"/>
      <c r="G587" s="138"/>
      <c r="H587" s="6"/>
      <c r="I587" s="6"/>
      <c r="J587" s="6"/>
      <c r="K587" s="252">
        <f t="shared" si="197"/>
        <v>0</v>
      </c>
      <c r="L587" s="6"/>
      <c r="M587" s="6"/>
      <c r="N587" s="6"/>
      <c r="O587" s="6"/>
      <c r="P587" s="6"/>
      <c r="Q587" s="6">
        <f t="shared" si="178"/>
        <v>0</v>
      </c>
      <c r="R587" s="6"/>
      <c r="S587" s="6"/>
      <c r="T587" s="252">
        <f t="shared" si="192"/>
        <v>0</v>
      </c>
      <c r="U587" s="6"/>
      <c r="V587" s="6"/>
      <c r="W587" s="6">
        <f t="shared" si="198"/>
        <v>0</v>
      </c>
      <c r="X587" s="6"/>
      <c r="Y587" s="6"/>
      <c r="Z587" s="6">
        <f t="shared" si="196"/>
        <v>0</v>
      </c>
      <c r="AA587" s="6"/>
      <c r="AB587" s="6"/>
      <c r="AC587" s="6">
        <f t="shared" si="193"/>
        <v>0</v>
      </c>
      <c r="AD587" s="6"/>
      <c r="AE587" s="6"/>
      <c r="AF587" s="6">
        <f t="shared" si="203"/>
        <v>0</v>
      </c>
      <c r="AG587" s="6"/>
      <c r="AH587" s="6"/>
      <c r="AI587" s="6"/>
      <c r="AJ587" s="6"/>
      <c r="AK587" s="6"/>
      <c r="AL587" s="6"/>
      <c r="AM587" s="6"/>
      <c r="AN587" s="252" t="e">
        <f t="shared" ref="AN587:AN630" si="208">AM587/AF587*100</f>
        <v>#DIV/0!</v>
      </c>
    </row>
    <row r="588" spans="1:40" ht="36" hidden="1" customHeight="1">
      <c r="A588" s="210" t="s">
        <v>386</v>
      </c>
      <c r="B588" s="25" t="s">
        <v>96</v>
      </c>
      <c r="C588" s="8" t="s">
        <v>45</v>
      </c>
      <c r="D588" s="8" t="s">
        <v>387</v>
      </c>
      <c r="E588" s="8" t="s">
        <v>108</v>
      </c>
      <c r="F588" s="6"/>
      <c r="G588" s="138"/>
      <c r="H588" s="6"/>
      <c r="I588" s="6"/>
      <c r="J588" s="6"/>
      <c r="K588" s="252">
        <f t="shared" si="197"/>
        <v>0</v>
      </c>
      <c r="L588" s="6"/>
      <c r="M588" s="6"/>
      <c r="N588" s="6"/>
      <c r="O588" s="6"/>
      <c r="P588" s="6"/>
      <c r="Q588" s="6">
        <f t="shared" si="178"/>
        <v>0</v>
      </c>
      <c r="R588" s="6"/>
      <c r="S588" s="6"/>
      <c r="T588" s="252">
        <f t="shared" si="192"/>
        <v>0</v>
      </c>
      <c r="U588" s="6"/>
      <c r="V588" s="6"/>
      <c r="W588" s="6">
        <f t="shared" si="198"/>
        <v>0</v>
      </c>
      <c r="X588" s="6"/>
      <c r="Y588" s="6"/>
      <c r="Z588" s="6">
        <f t="shared" si="196"/>
        <v>0</v>
      </c>
      <c r="AA588" s="6"/>
      <c r="AB588" s="6"/>
      <c r="AC588" s="6">
        <f t="shared" si="193"/>
        <v>0</v>
      </c>
      <c r="AD588" s="6"/>
      <c r="AE588" s="6"/>
      <c r="AF588" s="6">
        <f t="shared" si="203"/>
        <v>0</v>
      </c>
      <c r="AG588" s="6"/>
      <c r="AH588" s="6"/>
      <c r="AI588" s="6"/>
      <c r="AJ588" s="6"/>
      <c r="AK588" s="6"/>
      <c r="AL588" s="6"/>
      <c r="AM588" s="6"/>
      <c r="AN588" s="252" t="e">
        <f t="shared" si="208"/>
        <v>#DIV/0!</v>
      </c>
    </row>
    <row r="589" spans="1:40" ht="42" hidden="1" customHeight="1">
      <c r="A589" s="43" t="s">
        <v>388</v>
      </c>
      <c r="B589" s="25" t="s">
        <v>96</v>
      </c>
      <c r="C589" s="8" t="s">
        <v>45</v>
      </c>
      <c r="D589" s="8" t="s">
        <v>387</v>
      </c>
      <c r="E589" s="8" t="s">
        <v>108</v>
      </c>
      <c r="F589" s="6"/>
      <c r="G589" s="138"/>
      <c r="H589" s="6"/>
      <c r="I589" s="6"/>
      <c r="J589" s="6"/>
      <c r="K589" s="252">
        <f t="shared" si="197"/>
        <v>0</v>
      </c>
      <c r="L589" s="6"/>
      <c r="M589" s="6"/>
      <c r="N589" s="6"/>
      <c r="O589" s="6"/>
      <c r="P589" s="6"/>
      <c r="Q589" s="6">
        <f t="shared" si="178"/>
        <v>0</v>
      </c>
      <c r="R589" s="6"/>
      <c r="S589" s="6"/>
      <c r="T589" s="252">
        <f t="shared" si="192"/>
        <v>0</v>
      </c>
      <c r="U589" s="6"/>
      <c r="V589" s="6"/>
      <c r="W589" s="6">
        <f t="shared" si="198"/>
        <v>0</v>
      </c>
      <c r="X589" s="6"/>
      <c r="Y589" s="6"/>
      <c r="Z589" s="6">
        <f t="shared" si="196"/>
        <v>0</v>
      </c>
      <c r="AA589" s="6"/>
      <c r="AB589" s="6"/>
      <c r="AC589" s="6">
        <f t="shared" si="193"/>
        <v>0</v>
      </c>
      <c r="AD589" s="6"/>
      <c r="AE589" s="6"/>
      <c r="AF589" s="6">
        <f t="shared" si="203"/>
        <v>0</v>
      </c>
      <c r="AG589" s="6"/>
      <c r="AH589" s="6"/>
      <c r="AI589" s="6"/>
      <c r="AJ589" s="6"/>
      <c r="AK589" s="6"/>
      <c r="AL589" s="6"/>
      <c r="AM589" s="6"/>
      <c r="AN589" s="252" t="e">
        <f t="shared" si="208"/>
        <v>#DIV/0!</v>
      </c>
    </row>
    <row r="590" spans="1:40" ht="42" customHeight="1">
      <c r="A590" s="210" t="s">
        <v>544</v>
      </c>
      <c r="B590" s="25" t="s">
        <v>96</v>
      </c>
      <c r="C590" s="8" t="s">
        <v>45</v>
      </c>
      <c r="D590" s="8" t="s">
        <v>158</v>
      </c>
      <c r="E590" s="8" t="s">
        <v>108</v>
      </c>
      <c r="F590" s="6"/>
      <c r="G590" s="138"/>
      <c r="H590" s="6"/>
      <c r="I590" s="6"/>
      <c r="J590" s="6"/>
      <c r="K590" s="252"/>
      <c r="L590" s="6"/>
      <c r="M590" s="6">
        <v>146.69999999999999</v>
      </c>
      <c r="N590" s="6">
        <f t="shared" si="200"/>
        <v>146.69999999999999</v>
      </c>
      <c r="O590" s="6"/>
      <c r="P590" s="6"/>
      <c r="Q590" s="6">
        <f t="shared" si="178"/>
        <v>146.69999999999999</v>
      </c>
      <c r="R590" s="6"/>
      <c r="S590" s="6">
        <f>145.8+750+186.6+315.3</f>
        <v>1397.6999999999998</v>
      </c>
      <c r="T590" s="252">
        <f t="shared" si="192"/>
        <v>1544.3999999999999</v>
      </c>
      <c r="U590" s="6"/>
      <c r="V590" s="6"/>
      <c r="W590" s="6">
        <f t="shared" si="198"/>
        <v>1544.3999999999999</v>
      </c>
      <c r="X590" s="6"/>
      <c r="Y590" s="6">
        <f>61.9+231.9+253.5</f>
        <v>547.29999999999995</v>
      </c>
      <c r="Z590" s="6">
        <f t="shared" si="196"/>
        <v>2091.6999999999998</v>
      </c>
      <c r="AA590" s="6"/>
      <c r="AB590" s="6"/>
      <c r="AC590" s="6">
        <f t="shared" si="193"/>
        <v>2091.6999999999998</v>
      </c>
      <c r="AD590" s="6"/>
      <c r="AE590" s="6">
        <v>193.3</v>
      </c>
      <c r="AF590" s="6">
        <f t="shared" si="203"/>
        <v>2285</v>
      </c>
      <c r="AG590" s="6"/>
      <c r="AH590" s="6"/>
      <c r="AI590" s="6"/>
      <c r="AJ590" s="6"/>
      <c r="AK590" s="6"/>
      <c r="AL590" s="6"/>
      <c r="AM590" s="6">
        <v>2285</v>
      </c>
      <c r="AN590" s="252">
        <f t="shared" si="208"/>
        <v>100</v>
      </c>
    </row>
    <row r="591" spans="1:40" ht="33.75" customHeight="1">
      <c r="A591" s="1" t="s">
        <v>121</v>
      </c>
      <c r="B591" s="25" t="s">
        <v>96</v>
      </c>
      <c r="C591" s="8" t="s">
        <v>45</v>
      </c>
      <c r="D591" s="8" t="s">
        <v>154</v>
      </c>
      <c r="E591" s="8"/>
      <c r="F591" s="156">
        <f>F592</f>
        <v>3484.9</v>
      </c>
      <c r="G591" s="161">
        <f>G592</f>
        <v>0</v>
      </c>
      <c r="H591" s="6">
        <f t="shared" si="206"/>
        <v>3484.9</v>
      </c>
      <c r="I591" s="6">
        <f>I592</f>
        <v>0</v>
      </c>
      <c r="J591" s="6"/>
      <c r="K591" s="252">
        <f t="shared" si="197"/>
        <v>3484.9</v>
      </c>
      <c r="L591" s="6">
        <f>L592</f>
        <v>0</v>
      </c>
      <c r="M591" s="6">
        <f>M592</f>
        <v>0</v>
      </c>
      <c r="N591" s="6">
        <f t="shared" si="200"/>
        <v>3484.9</v>
      </c>
      <c r="O591" s="6">
        <f>O592</f>
        <v>0</v>
      </c>
      <c r="P591" s="6">
        <f>P592</f>
        <v>0</v>
      </c>
      <c r="Q591" s="6">
        <f t="shared" si="178"/>
        <v>3484.9</v>
      </c>
      <c r="R591" s="6">
        <f>R592</f>
        <v>0</v>
      </c>
      <c r="S591" s="6">
        <f>S592</f>
        <v>0</v>
      </c>
      <c r="T591" s="252">
        <f t="shared" si="192"/>
        <v>3484.9</v>
      </c>
      <c r="U591" s="6">
        <f>U592</f>
        <v>0</v>
      </c>
      <c r="V591" s="6">
        <f>V592</f>
        <v>0</v>
      </c>
      <c r="W591" s="6">
        <f t="shared" si="198"/>
        <v>3484.9</v>
      </c>
      <c r="X591" s="6">
        <f>X592</f>
        <v>0</v>
      </c>
      <c r="Y591" s="6">
        <f>Y592</f>
        <v>0</v>
      </c>
      <c r="Z591" s="6">
        <f t="shared" si="196"/>
        <v>3484.9</v>
      </c>
      <c r="AA591" s="6">
        <f>AA592</f>
        <v>0</v>
      </c>
      <c r="AB591" s="6">
        <f>AB592</f>
        <v>0</v>
      </c>
      <c r="AC591" s="6">
        <f t="shared" si="193"/>
        <v>3484.9</v>
      </c>
      <c r="AD591" s="6">
        <f>AD592</f>
        <v>0</v>
      </c>
      <c r="AE591" s="6">
        <f>AE592</f>
        <v>0</v>
      </c>
      <c r="AF591" s="6">
        <f t="shared" si="203"/>
        <v>3484.9</v>
      </c>
      <c r="AG591" s="6">
        <f>AG592</f>
        <v>0</v>
      </c>
      <c r="AH591" s="6">
        <f>AH592</f>
        <v>0</v>
      </c>
      <c r="AI591" s="6">
        <f t="shared" si="194"/>
        <v>3484.9</v>
      </c>
      <c r="AJ591" s="6">
        <f>AJ592</f>
        <v>0</v>
      </c>
      <c r="AK591" s="6">
        <f>AK592</f>
        <v>0</v>
      </c>
      <c r="AL591" s="6">
        <f t="shared" si="195"/>
        <v>3484.9</v>
      </c>
      <c r="AM591" s="156">
        <f>AM592</f>
        <v>3484.9</v>
      </c>
      <c r="AN591" s="252">
        <f t="shared" si="208"/>
        <v>100</v>
      </c>
    </row>
    <row r="592" spans="1:40" ht="20.25" customHeight="1">
      <c r="A592" s="80" t="s">
        <v>111</v>
      </c>
      <c r="B592" s="25" t="s">
        <v>96</v>
      </c>
      <c r="C592" s="8" t="s">
        <v>45</v>
      </c>
      <c r="D592" s="8" t="s">
        <v>373</v>
      </c>
      <c r="E592" s="8" t="s">
        <v>108</v>
      </c>
      <c r="F592" s="156">
        <f t="shared" ref="F592:I592" si="209">F593</f>
        <v>3484.9</v>
      </c>
      <c r="G592" s="161">
        <f t="shared" si="209"/>
        <v>0</v>
      </c>
      <c r="H592" s="6">
        <f t="shared" si="206"/>
        <v>3484.9</v>
      </c>
      <c r="I592" s="6">
        <f t="shared" si="209"/>
        <v>0</v>
      </c>
      <c r="J592" s="6"/>
      <c r="K592" s="252">
        <f t="shared" si="197"/>
        <v>3484.9</v>
      </c>
      <c r="L592" s="6">
        <f>L593</f>
        <v>0</v>
      </c>
      <c r="M592" s="6">
        <f>M593</f>
        <v>0</v>
      </c>
      <c r="N592" s="6">
        <f t="shared" si="200"/>
        <v>3484.9</v>
      </c>
      <c r="O592" s="6">
        <f>O593</f>
        <v>0</v>
      </c>
      <c r="P592" s="6">
        <f>P593</f>
        <v>0</v>
      </c>
      <c r="Q592" s="6">
        <f t="shared" si="178"/>
        <v>3484.9</v>
      </c>
      <c r="R592" s="6">
        <f>R593</f>
        <v>0</v>
      </c>
      <c r="S592" s="6">
        <f>S593</f>
        <v>0</v>
      </c>
      <c r="T592" s="252">
        <f t="shared" si="192"/>
        <v>3484.9</v>
      </c>
      <c r="U592" s="6">
        <f>U593</f>
        <v>0</v>
      </c>
      <c r="V592" s="6">
        <f>V593</f>
        <v>0</v>
      </c>
      <c r="W592" s="6">
        <f t="shared" si="198"/>
        <v>3484.9</v>
      </c>
      <c r="X592" s="6">
        <f>X593</f>
        <v>0</v>
      </c>
      <c r="Y592" s="6">
        <f>Y593</f>
        <v>0</v>
      </c>
      <c r="Z592" s="6">
        <f t="shared" si="196"/>
        <v>3484.9</v>
      </c>
      <c r="AA592" s="6">
        <f>AA593</f>
        <v>0</v>
      </c>
      <c r="AB592" s="6">
        <f>AB593</f>
        <v>0</v>
      </c>
      <c r="AC592" s="6">
        <f t="shared" si="193"/>
        <v>3484.9</v>
      </c>
      <c r="AD592" s="6">
        <f>AD593</f>
        <v>0</v>
      </c>
      <c r="AE592" s="6">
        <f>AE593</f>
        <v>0</v>
      </c>
      <c r="AF592" s="6">
        <f t="shared" si="203"/>
        <v>3484.9</v>
      </c>
      <c r="AG592" s="6">
        <f>AG593</f>
        <v>0</v>
      </c>
      <c r="AH592" s="6">
        <f>AH593</f>
        <v>0</v>
      </c>
      <c r="AI592" s="6">
        <f t="shared" si="194"/>
        <v>3484.9</v>
      </c>
      <c r="AJ592" s="6">
        <f>AJ593</f>
        <v>0</v>
      </c>
      <c r="AK592" s="6">
        <f>AK593</f>
        <v>0</v>
      </c>
      <c r="AL592" s="6">
        <f t="shared" si="195"/>
        <v>3484.9</v>
      </c>
      <c r="AM592" s="156">
        <v>3484.9</v>
      </c>
      <c r="AN592" s="252">
        <f t="shared" si="208"/>
        <v>100</v>
      </c>
    </row>
    <row r="593" spans="1:40" ht="21" hidden="1" customHeight="1">
      <c r="A593" s="21" t="s">
        <v>107</v>
      </c>
      <c r="B593" s="25" t="s">
        <v>96</v>
      </c>
      <c r="C593" s="8" t="s">
        <v>45</v>
      </c>
      <c r="D593" s="8" t="s">
        <v>373</v>
      </c>
      <c r="E593" s="8" t="s">
        <v>108</v>
      </c>
      <c r="F593" s="138">
        <v>3484.9</v>
      </c>
      <c r="G593" s="138"/>
      <c r="H593" s="6">
        <f t="shared" si="206"/>
        <v>3484.9</v>
      </c>
      <c r="I593" s="6"/>
      <c r="J593" s="6"/>
      <c r="K593" s="252">
        <f t="shared" si="197"/>
        <v>3484.9</v>
      </c>
      <c r="L593" s="6"/>
      <c r="M593" s="6"/>
      <c r="N593" s="6">
        <f t="shared" si="200"/>
        <v>3484.9</v>
      </c>
      <c r="O593" s="6"/>
      <c r="P593" s="6"/>
      <c r="Q593" s="6">
        <f t="shared" si="178"/>
        <v>3484.9</v>
      </c>
      <c r="R593" s="6"/>
      <c r="S593" s="6"/>
      <c r="T593" s="252">
        <f t="shared" si="192"/>
        <v>3484.9</v>
      </c>
      <c r="U593" s="6"/>
      <c r="V593" s="6"/>
      <c r="W593" s="6">
        <f t="shared" si="198"/>
        <v>3484.9</v>
      </c>
      <c r="X593" s="6"/>
      <c r="Y593" s="6"/>
      <c r="Z593" s="6">
        <f t="shared" si="196"/>
        <v>3484.9</v>
      </c>
      <c r="AA593" s="6"/>
      <c r="AB593" s="6"/>
      <c r="AC593" s="6">
        <f t="shared" si="193"/>
        <v>3484.9</v>
      </c>
      <c r="AD593" s="6"/>
      <c r="AE593" s="6"/>
      <c r="AF593" s="6">
        <f t="shared" si="203"/>
        <v>3484.9</v>
      </c>
      <c r="AG593" s="6"/>
      <c r="AH593" s="6"/>
      <c r="AI593" s="6">
        <f t="shared" si="194"/>
        <v>3484.9</v>
      </c>
      <c r="AJ593" s="6"/>
      <c r="AK593" s="6"/>
      <c r="AL593" s="6">
        <f t="shared" si="195"/>
        <v>3484.9</v>
      </c>
      <c r="AM593" s="138"/>
      <c r="AN593" s="252">
        <f t="shared" si="208"/>
        <v>0</v>
      </c>
    </row>
    <row r="594" spans="1:40" ht="33.75" customHeight="1">
      <c r="A594" s="102" t="s">
        <v>298</v>
      </c>
      <c r="B594" s="87" t="s">
        <v>96</v>
      </c>
      <c r="C594" s="58" t="s">
        <v>104</v>
      </c>
      <c r="D594" s="58"/>
      <c r="E594" s="58"/>
      <c r="F594" s="58"/>
      <c r="G594" s="166">
        <f>G595</f>
        <v>275</v>
      </c>
      <c r="H594" s="28">
        <f t="shared" si="206"/>
        <v>275</v>
      </c>
      <c r="I594" s="28">
        <f t="shared" ref="I594:L596" si="210">I595</f>
        <v>0</v>
      </c>
      <c r="J594" s="28"/>
      <c r="K594" s="252">
        <f t="shared" si="197"/>
        <v>275</v>
      </c>
      <c r="L594" s="28">
        <f t="shared" si="210"/>
        <v>0</v>
      </c>
      <c r="M594" s="28">
        <f>M595+M598</f>
        <v>1920</v>
      </c>
      <c r="N594" s="28">
        <f t="shared" si="200"/>
        <v>2195</v>
      </c>
      <c r="O594" s="28">
        <f t="shared" ref="O594:P596" si="211">O595</f>
        <v>0</v>
      </c>
      <c r="P594" s="28">
        <f t="shared" si="211"/>
        <v>0</v>
      </c>
      <c r="Q594" s="28">
        <f t="shared" si="178"/>
        <v>2195</v>
      </c>
      <c r="R594" s="28">
        <f t="shared" ref="R594:S596" si="212">R595</f>
        <v>0</v>
      </c>
      <c r="S594" s="28">
        <f t="shared" si="212"/>
        <v>0</v>
      </c>
      <c r="T594" s="252">
        <f t="shared" ref="T594:T630" si="213">Q594+R594+S594</f>
        <v>2195</v>
      </c>
      <c r="U594" s="28">
        <f t="shared" ref="U594:V596" si="214">U595</f>
        <v>0</v>
      </c>
      <c r="V594" s="28">
        <f t="shared" si="214"/>
        <v>0</v>
      </c>
      <c r="W594" s="28">
        <f t="shared" si="198"/>
        <v>2195</v>
      </c>
      <c r="X594" s="28">
        <f t="shared" ref="X594:Y596" si="215">X595</f>
        <v>0</v>
      </c>
      <c r="Y594" s="28">
        <f t="shared" si="215"/>
        <v>0</v>
      </c>
      <c r="Z594" s="28">
        <f t="shared" si="196"/>
        <v>2195</v>
      </c>
      <c r="AA594" s="28">
        <f t="shared" ref="AA594:AB596" si="216">AA595</f>
        <v>0</v>
      </c>
      <c r="AB594" s="28">
        <f t="shared" si="216"/>
        <v>0</v>
      </c>
      <c r="AC594" s="28">
        <f t="shared" si="193"/>
        <v>2195</v>
      </c>
      <c r="AD594" s="28">
        <f t="shared" ref="AD594:AE596" si="217">AD595</f>
        <v>0</v>
      </c>
      <c r="AE594" s="28">
        <f t="shared" si="217"/>
        <v>0</v>
      </c>
      <c r="AF594" s="6">
        <f t="shared" si="203"/>
        <v>2195</v>
      </c>
      <c r="AG594" s="28">
        <f t="shared" ref="AG594:AK596" si="218">AG595</f>
        <v>0</v>
      </c>
      <c r="AH594" s="28">
        <f t="shared" si="218"/>
        <v>0</v>
      </c>
      <c r="AI594" s="28">
        <f t="shared" si="194"/>
        <v>2195</v>
      </c>
      <c r="AJ594" s="28">
        <f t="shared" si="218"/>
        <v>0</v>
      </c>
      <c r="AK594" s="28">
        <f t="shared" si="218"/>
        <v>0</v>
      </c>
      <c r="AL594" s="28">
        <f t="shared" si="195"/>
        <v>2195</v>
      </c>
      <c r="AM594" s="28">
        <f t="shared" ref="AM594" si="219">AM595</f>
        <v>2170.1</v>
      </c>
      <c r="AN594" s="252">
        <f t="shared" si="208"/>
        <v>98.86560364464691</v>
      </c>
    </row>
    <row r="595" spans="1:40" ht="33.75" customHeight="1">
      <c r="A595" s="1" t="s">
        <v>121</v>
      </c>
      <c r="B595" s="25" t="s">
        <v>96</v>
      </c>
      <c r="C595" s="8" t="s">
        <v>104</v>
      </c>
      <c r="D595" s="8" t="s">
        <v>154</v>
      </c>
      <c r="E595" s="8"/>
      <c r="F595" s="156">
        <f>F596</f>
        <v>0</v>
      </c>
      <c r="G595" s="161">
        <f>G596</f>
        <v>275</v>
      </c>
      <c r="H595" s="6">
        <f t="shared" si="206"/>
        <v>275</v>
      </c>
      <c r="I595" s="6">
        <f t="shared" si="210"/>
        <v>0</v>
      </c>
      <c r="J595" s="6"/>
      <c r="K595" s="252">
        <f t="shared" si="197"/>
        <v>275</v>
      </c>
      <c r="L595" s="6">
        <f t="shared" si="210"/>
        <v>0</v>
      </c>
      <c r="M595" s="6">
        <f>M596</f>
        <v>0</v>
      </c>
      <c r="N595" s="6">
        <f t="shared" si="200"/>
        <v>275</v>
      </c>
      <c r="O595" s="6">
        <f t="shared" si="211"/>
        <v>0</v>
      </c>
      <c r="P595" s="6">
        <f t="shared" si="211"/>
        <v>0</v>
      </c>
      <c r="Q595" s="6">
        <f t="shared" ref="Q595:Q629" si="220">N595+O595+P595</f>
        <v>275</v>
      </c>
      <c r="R595" s="6">
        <f t="shared" si="212"/>
        <v>0</v>
      </c>
      <c r="S595" s="6">
        <f t="shared" si="212"/>
        <v>0</v>
      </c>
      <c r="T595" s="252">
        <f t="shared" si="213"/>
        <v>275</v>
      </c>
      <c r="U595" s="6">
        <f t="shared" si="214"/>
        <v>0</v>
      </c>
      <c r="V595" s="6">
        <f t="shared" si="214"/>
        <v>0</v>
      </c>
      <c r="W595" s="6">
        <f t="shared" si="198"/>
        <v>275</v>
      </c>
      <c r="X595" s="6">
        <f t="shared" si="215"/>
        <v>0</v>
      </c>
      <c r="Y595" s="6">
        <f t="shared" si="215"/>
        <v>0</v>
      </c>
      <c r="Z595" s="6">
        <f t="shared" si="196"/>
        <v>275</v>
      </c>
      <c r="AA595" s="6">
        <f t="shared" si="216"/>
        <v>0</v>
      </c>
      <c r="AB595" s="6">
        <f t="shared" si="216"/>
        <v>0</v>
      </c>
      <c r="AC595" s="6">
        <f t="shared" si="193"/>
        <v>275</v>
      </c>
      <c r="AD595" s="6">
        <f t="shared" si="217"/>
        <v>0</v>
      </c>
      <c r="AE595" s="6">
        <f t="shared" si="217"/>
        <v>0</v>
      </c>
      <c r="AF595" s="6">
        <f>AF596+AF598</f>
        <v>2195</v>
      </c>
      <c r="AG595" s="6">
        <f t="shared" si="218"/>
        <v>0</v>
      </c>
      <c r="AH595" s="6">
        <f t="shared" si="218"/>
        <v>0</v>
      </c>
      <c r="AI595" s="6">
        <f t="shared" si="194"/>
        <v>2195</v>
      </c>
      <c r="AJ595" s="6">
        <f t="shared" si="218"/>
        <v>0</v>
      </c>
      <c r="AK595" s="6">
        <f t="shared" si="218"/>
        <v>0</v>
      </c>
      <c r="AL595" s="6">
        <f t="shared" si="195"/>
        <v>2195</v>
      </c>
      <c r="AM595" s="6">
        <f>AM596+AM598</f>
        <v>2170.1</v>
      </c>
      <c r="AN595" s="252">
        <f t="shared" si="208"/>
        <v>98.86560364464691</v>
      </c>
    </row>
    <row r="596" spans="1:40" ht="33.75" customHeight="1">
      <c r="A596" s="181" t="s">
        <v>284</v>
      </c>
      <c r="B596" s="25" t="s">
        <v>96</v>
      </c>
      <c r="C596" s="8" t="s">
        <v>104</v>
      </c>
      <c r="D596" s="8" t="s">
        <v>372</v>
      </c>
      <c r="E596" s="8" t="s">
        <v>108</v>
      </c>
      <c r="F596" s="156">
        <f>F597</f>
        <v>0</v>
      </c>
      <c r="G596" s="161">
        <f>G597</f>
        <v>275</v>
      </c>
      <c r="H596" s="6">
        <f t="shared" si="206"/>
        <v>275</v>
      </c>
      <c r="I596" s="6">
        <f t="shared" si="210"/>
        <v>0</v>
      </c>
      <c r="J596" s="6"/>
      <c r="K596" s="252">
        <f t="shared" si="197"/>
        <v>275</v>
      </c>
      <c r="L596" s="6">
        <f t="shared" si="210"/>
        <v>0</v>
      </c>
      <c r="M596" s="6">
        <f>M597</f>
        <v>0</v>
      </c>
      <c r="N596" s="6">
        <f t="shared" si="200"/>
        <v>275</v>
      </c>
      <c r="O596" s="6">
        <f t="shared" si="211"/>
        <v>0</v>
      </c>
      <c r="P596" s="6">
        <f t="shared" si="211"/>
        <v>0</v>
      </c>
      <c r="Q596" s="6">
        <f t="shared" si="220"/>
        <v>275</v>
      </c>
      <c r="R596" s="6">
        <f t="shared" si="212"/>
        <v>0</v>
      </c>
      <c r="S596" s="6">
        <f t="shared" si="212"/>
        <v>0</v>
      </c>
      <c r="T596" s="252">
        <f t="shared" si="213"/>
        <v>275</v>
      </c>
      <c r="U596" s="6">
        <f t="shared" si="214"/>
        <v>0</v>
      </c>
      <c r="V596" s="6">
        <f t="shared" si="214"/>
        <v>0</v>
      </c>
      <c r="W596" s="6">
        <f t="shared" si="198"/>
        <v>275</v>
      </c>
      <c r="X596" s="6">
        <f t="shared" si="215"/>
        <v>0</v>
      </c>
      <c r="Y596" s="6">
        <f t="shared" si="215"/>
        <v>0</v>
      </c>
      <c r="Z596" s="6">
        <f t="shared" si="196"/>
        <v>275</v>
      </c>
      <c r="AA596" s="6">
        <f t="shared" si="216"/>
        <v>0</v>
      </c>
      <c r="AB596" s="6">
        <f t="shared" si="216"/>
        <v>0</v>
      </c>
      <c r="AC596" s="6">
        <f t="shared" si="193"/>
        <v>275</v>
      </c>
      <c r="AD596" s="6">
        <f t="shared" si="217"/>
        <v>0</v>
      </c>
      <c r="AE596" s="6">
        <f t="shared" si="217"/>
        <v>0</v>
      </c>
      <c r="AF596" s="6">
        <f t="shared" si="203"/>
        <v>275</v>
      </c>
      <c r="AG596" s="6">
        <f t="shared" si="218"/>
        <v>0</v>
      </c>
      <c r="AH596" s="6">
        <f t="shared" si="218"/>
        <v>0</v>
      </c>
      <c r="AI596" s="6">
        <f t="shared" si="194"/>
        <v>275</v>
      </c>
      <c r="AJ596" s="6">
        <f t="shared" si="218"/>
        <v>0</v>
      </c>
      <c r="AK596" s="6">
        <f t="shared" si="218"/>
        <v>0</v>
      </c>
      <c r="AL596" s="6">
        <f t="shared" si="195"/>
        <v>275</v>
      </c>
      <c r="AM596" s="6">
        <v>275</v>
      </c>
      <c r="AN596" s="252">
        <f t="shared" si="208"/>
        <v>100</v>
      </c>
    </row>
    <row r="597" spans="1:40" ht="33.75" hidden="1" customHeight="1">
      <c r="A597" s="21" t="s">
        <v>107</v>
      </c>
      <c r="B597" s="27" t="s">
        <v>96</v>
      </c>
      <c r="C597" s="8" t="s">
        <v>104</v>
      </c>
      <c r="D597" s="8" t="s">
        <v>372</v>
      </c>
      <c r="E597" s="8" t="s">
        <v>108</v>
      </c>
      <c r="F597" s="8"/>
      <c r="G597" s="138">
        <v>275</v>
      </c>
      <c r="H597" s="6">
        <f t="shared" si="206"/>
        <v>275</v>
      </c>
      <c r="I597" s="109"/>
      <c r="J597" s="109"/>
      <c r="K597" s="252">
        <f t="shared" si="197"/>
        <v>275</v>
      </c>
      <c r="L597" s="109"/>
      <c r="M597" s="109"/>
      <c r="N597" s="6">
        <f t="shared" si="200"/>
        <v>275</v>
      </c>
      <c r="O597" s="109"/>
      <c r="P597" s="109"/>
      <c r="Q597" s="6">
        <f t="shared" si="220"/>
        <v>275</v>
      </c>
      <c r="R597" s="109"/>
      <c r="S597" s="109"/>
      <c r="T597" s="252">
        <f t="shared" si="213"/>
        <v>275</v>
      </c>
      <c r="U597" s="109"/>
      <c r="V597" s="109"/>
      <c r="W597" s="6">
        <f t="shared" si="198"/>
        <v>275</v>
      </c>
      <c r="X597" s="109"/>
      <c r="Y597" s="34"/>
      <c r="Z597" s="6">
        <f t="shared" si="196"/>
        <v>275</v>
      </c>
      <c r="AA597" s="109"/>
      <c r="AB597" s="109"/>
      <c r="AC597" s="6">
        <f t="shared" si="193"/>
        <v>275</v>
      </c>
      <c r="AD597" s="109"/>
      <c r="AE597" s="109"/>
      <c r="AF597" s="6">
        <f t="shared" si="203"/>
        <v>275</v>
      </c>
      <c r="AG597" s="109"/>
      <c r="AH597" s="109"/>
      <c r="AI597" s="6">
        <f t="shared" si="194"/>
        <v>275</v>
      </c>
      <c r="AJ597" s="109"/>
      <c r="AK597" s="109"/>
      <c r="AL597" s="6">
        <f t="shared" si="195"/>
        <v>275</v>
      </c>
      <c r="AM597" s="34"/>
      <c r="AN597" s="252">
        <f t="shared" si="208"/>
        <v>0</v>
      </c>
    </row>
    <row r="598" spans="1:40" ht="33.75" customHeight="1">
      <c r="A598" s="21" t="s">
        <v>477</v>
      </c>
      <c r="B598" s="27" t="s">
        <v>96</v>
      </c>
      <c r="C598" s="8" t="s">
        <v>104</v>
      </c>
      <c r="D598" s="8" t="s">
        <v>478</v>
      </c>
      <c r="E598" s="8" t="s">
        <v>108</v>
      </c>
      <c r="F598" s="8"/>
      <c r="G598" s="138"/>
      <c r="H598" s="6"/>
      <c r="I598" s="109"/>
      <c r="J598" s="109"/>
      <c r="K598" s="252"/>
      <c r="L598" s="109"/>
      <c r="M598" s="109">
        <v>1920</v>
      </c>
      <c r="N598" s="6">
        <f t="shared" si="200"/>
        <v>1920</v>
      </c>
      <c r="O598" s="109"/>
      <c r="P598" s="109"/>
      <c r="Q598" s="6">
        <f t="shared" si="220"/>
        <v>1920</v>
      </c>
      <c r="R598" s="109"/>
      <c r="S598" s="109"/>
      <c r="T598" s="252">
        <f t="shared" si="213"/>
        <v>1920</v>
      </c>
      <c r="U598" s="109"/>
      <c r="V598" s="109"/>
      <c r="W598" s="6">
        <f t="shared" si="198"/>
        <v>1920</v>
      </c>
      <c r="X598" s="109"/>
      <c r="Y598" s="34"/>
      <c r="Z598" s="6">
        <f t="shared" si="196"/>
        <v>1920</v>
      </c>
      <c r="AA598" s="109"/>
      <c r="AB598" s="109"/>
      <c r="AC598" s="6">
        <f t="shared" si="193"/>
        <v>1920</v>
      </c>
      <c r="AD598" s="109"/>
      <c r="AE598" s="109"/>
      <c r="AF598" s="6">
        <f t="shared" si="203"/>
        <v>1920</v>
      </c>
      <c r="AG598" s="109"/>
      <c r="AH598" s="109"/>
      <c r="AI598" s="6"/>
      <c r="AJ598" s="109"/>
      <c r="AK598" s="109"/>
      <c r="AL598" s="6"/>
      <c r="AM598" s="34">
        <v>1895.1</v>
      </c>
      <c r="AN598" s="252">
        <f t="shared" si="208"/>
        <v>98.703124999999986</v>
      </c>
    </row>
    <row r="599" spans="1:40" ht="21" customHeight="1">
      <c r="A599" s="21"/>
      <c r="B599" s="27"/>
      <c r="C599" s="8"/>
      <c r="D599" s="8"/>
      <c r="E599" s="8"/>
      <c r="F599" s="8"/>
      <c r="G599" s="138"/>
      <c r="H599" s="6">
        <f t="shared" si="206"/>
        <v>0</v>
      </c>
      <c r="I599" s="6"/>
      <c r="J599" s="6"/>
      <c r="K599" s="252">
        <f t="shared" si="197"/>
        <v>0</v>
      </c>
      <c r="L599" s="6"/>
      <c r="M599" s="6"/>
      <c r="N599" s="6">
        <f t="shared" si="200"/>
        <v>0</v>
      </c>
      <c r="O599" s="6"/>
      <c r="P599" s="6"/>
      <c r="Q599" s="6">
        <f t="shared" si="220"/>
        <v>0</v>
      </c>
      <c r="R599" s="6"/>
      <c r="S599" s="6"/>
      <c r="T599" s="252">
        <f t="shared" si="213"/>
        <v>0</v>
      </c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>
        <f t="shared" si="203"/>
        <v>0</v>
      </c>
      <c r="AG599" s="6"/>
      <c r="AH599" s="6"/>
      <c r="AI599" s="6"/>
      <c r="AJ599" s="6"/>
      <c r="AK599" s="6"/>
      <c r="AL599" s="6"/>
      <c r="AM599" s="6"/>
      <c r="AN599" s="252"/>
    </row>
    <row r="600" spans="1:40" s="55" customFormat="1" ht="33.75" customHeight="1">
      <c r="A600" s="110" t="s">
        <v>109</v>
      </c>
      <c r="B600" s="131" t="s">
        <v>96</v>
      </c>
      <c r="C600" s="62" t="s">
        <v>58</v>
      </c>
      <c r="D600" s="62"/>
      <c r="E600" s="62"/>
      <c r="F600" s="62"/>
      <c r="G600" s="170"/>
      <c r="H600" s="6">
        <f t="shared" si="206"/>
        <v>0</v>
      </c>
      <c r="I600" s="26">
        <f t="shared" ref="I600:M601" si="221">I601</f>
        <v>0</v>
      </c>
      <c r="J600" s="26">
        <f>J601</f>
        <v>229.73</v>
      </c>
      <c r="K600" s="252">
        <f t="shared" si="197"/>
        <v>229.73</v>
      </c>
      <c r="L600" s="26">
        <f t="shared" si="221"/>
        <v>0</v>
      </c>
      <c r="M600" s="26">
        <f t="shared" si="221"/>
        <v>0</v>
      </c>
      <c r="N600" s="26">
        <f t="shared" si="200"/>
        <v>229.73</v>
      </c>
      <c r="O600" s="26">
        <f>O601</f>
        <v>0</v>
      </c>
      <c r="P600" s="26">
        <f>P601</f>
        <v>0</v>
      </c>
      <c r="Q600" s="26">
        <f t="shared" si="220"/>
        <v>229.73</v>
      </c>
      <c r="R600" s="26">
        <f>R601</f>
        <v>0</v>
      </c>
      <c r="S600" s="26">
        <f>S601</f>
        <v>0</v>
      </c>
      <c r="T600" s="252">
        <f t="shared" si="213"/>
        <v>229.73</v>
      </c>
      <c r="U600" s="26">
        <f>U601</f>
        <v>0</v>
      </c>
      <c r="V600" s="26">
        <f>V601</f>
        <v>0</v>
      </c>
      <c r="W600" s="26">
        <f t="shared" si="198"/>
        <v>229.73</v>
      </c>
      <c r="X600" s="26">
        <f>X601</f>
        <v>0</v>
      </c>
      <c r="Y600" s="26">
        <f>Y601</f>
        <v>255</v>
      </c>
      <c r="Z600" s="26">
        <f t="shared" si="196"/>
        <v>484.73</v>
      </c>
      <c r="AA600" s="26">
        <f>AA601</f>
        <v>0</v>
      </c>
      <c r="AB600" s="26">
        <f>AB601</f>
        <v>0</v>
      </c>
      <c r="AC600" s="26">
        <f t="shared" si="193"/>
        <v>484.73</v>
      </c>
      <c r="AD600" s="26">
        <f>AD601</f>
        <v>0</v>
      </c>
      <c r="AE600" s="26">
        <f>AE601</f>
        <v>-255</v>
      </c>
      <c r="AF600" s="6">
        <f t="shared" si="203"/>
        <v>229.73000000000002</v>
      </c>
      <c r="AG600" s="26">
        <f>AG601</f>
        <v>0</v>
      </c>
      <c r="AH600" s="26">
        <f>AH601</f>
        <v>0</v>
      </c>
      <c r="AI600" s="26">
        <f t="shared" si="194"/>
        <v>229.73000000000002</v>
      </c>
      <c r="AJ600" s="26">
        <f>AJ601</f>
        <v>0</v>
      </c>
      <c r="AK600" s="26">
        <f>AK601</f>
        <v>0</v>
      </c>
      <c r="AL600" s="26">
        <f t="shared" si="195"/>
        <v>229.73000000000002</v>
      </c>
      <c r="AM600" s="26">
        <f>AM601</f>
        <v>229.7</v>
      </c>
      <c r="AN600" s="252">
        <f t="shared" si="208"/>
        <v>99.986941191833878</v>
      </c>
    </row>
    <row r="601" spans="1:40" ht="33.75" customHeight="1">
      <c r="A601" s="21" t="s">
        <v>59</v>
      </c>
      <c r="B601" s="27" t="s">
        <v>96</v>
      </c>
      <c r="C601" s="8" t="s">
        <v>60</v>
      </c>
      <c r="D601" s="13" t="s">
        <v>154</v>
      </c>
      <c r="E601" s="8"/>
      <c r="F601" s="8"/>
      <c r="G601" s="138"/>
      <c r="H601" s="6">
        <f t="shared" si="206"/>
        <v>0</v>
      </c>
      <c r="I601" s="6">
        <f t="shared" si="221"/>
        <v>0</v>
      </c>
      <c r="J601" s="6">
        <f>J609</f>
        <v>229.73</v>
      </c>
      <c r="K601" s="252">
        <f t="shared" si="197"/>
        <v>229.73</v>
      </c>
      <c r="L601" s="6">
        <f t="shared" si="221"/>
        <v>0</v>
      </c>
      <c r="M601" s="6">
        <f t="shared" si="221"/>
        <v>0</v>
      </c>
      <c r="N601" s="6">
        <f t="shared" si="200"/>
        <v>229.73</v>
      </c>
      <c r="O601" s="6">
        <f>O602+O606</f>
        <v>0</v>
      </c>
      <c r="P601" s="6">
        <f>P602</f>
        <v>0</v>
      </c>
      <c r="Q601" s="6">
        <f t="shared" si="220"/>
        <v>229.73</v>
      </c>
      <c r="R601" s="6">
        <f>R602</f>
        <v>0</v>
      </c>
      <c r="S601" s="6">
        <f>S602</f>
        <v>0</v>
      </c>
      <c r="T601" s="252">
        <f t="shared" si="213"/>
        <v>229.73</v>
      </c>
      <c r="U601" s="6">
        <f>U602</f>
        <v>0</v>
      </c>
      <c r="V601" s="6">
        <f>V602</f>
        <v>0</v>
      </c>
      <c r="W601" s="6">
        <f t="shared" si="198"/>
        <v>229.73</v>
      </c>
      <c r="X601" s="6">
        <f>X602</f>
        <v>0</v>
      </c>
      <c r="Y601" s="6">
        <f>Y609</f>
        <v>255</v>
      </c>
      <c r="Z601" s="6">
        <f t="shared" si="196"/>
        <v>484.73</v>
      </c>
      <c r="AA601" s="6">
        <f>AA606</f>
        <v>0</v>
      </c>
      <c r="AB601" s="6">
        <f>AB602</f>
        <v>0</v>
      </c>
      <c r="AC601" s="6">
        <f t="shared" si="193"/>
        <v>484.73</v>
      </c>
      <c r="AD601" s="6">
        <f>AD602</f>
        <v>0</v>
      </c>
      <c r="AE601" s="6">
        <f>AE609</f>
        <v>-255</v>
      </c>
      <c r="AF601" s="6">
        <f t="shared" si="203"/>
        <v>229.73000000000002</v>
      </c>
      <c r="AG601" s="6">
        <f>AG602</f>
        <v>0</v>
      </c>
      <c r="AH601" s="6">
        <f>AH602</f>
        <v>0</v>
      </c>
      <c r="AI601" s="6">
        <f t="shared" si="194"/>
        <v>229.73000000000002</v>
      </c>
      <c r="AJ601" s="6">
        <f>AJ602+AJ607</f>
        <v>0</v>
      </c>
      <c r="AK601" s="6">
        <f>AK602</f>
        <v>0</v>
      </c>
      <c r="AL601" s="6">
        <f t="shared" si="195"/>
        <v>229.73000000000002</v>
      </c>
      <c r="AM601" s="6">
        <f>AM609</f>
        <v>229.7</v>
      </c>
      <c r="AN601" s="252">
        <f t="shared" si="208"/>
        <v>99.986941191833878</v>
      </c>
    </row>
    <row r="602" spans="1:40" ht="50.25" hidden="1" customHeight="1">
      <c r="A602" s="11" t="s">
        <v>210</v>
      </c>
      <c r="B602" s="27" t="s">
        <v>96</v>
      </c>
      <c r="C602" s="4" t="s">
        <v>60</v>
      </c>
      <c r="D602" s="4" t="s">
        <v>217</v>
      </c>
      <c r="E602" s="22"/>
      <c r="F602" s="22"/>
      <c r="G602" s="171"/>
      <c r="H602" s="6">
        <f t="shared" si="206"/>
        <v>0</v>
      </c>
      <c r="I602" s="6">
        <f>I603+I604</f>
        <v>0</v>
      </c>
      <c r="J602" s="6"/>
      <c r="K602" s="252">
        <f t="shared" si="197"/>
        <v>0</v>
      </c>
      <c r="L602" s="6">
        <f>L603+L604</f>
        <v>0</v>
      </c>
      <c r="M602" s="6">
        <f>M603+M604</f>
        <v>0</v>
      </c>
      <c r="N602" s="6">
        <f t="shared" si="200"/>
        <v>0</v>
      </c>
      <c r="O602" s="6">
        <f>O603+O604</f>
        <v>0</v>
      </c>
      <c r="P602" s="6">
        <f>P603+P604</f>
        <v>0</v>
      </c>
      <c r="Q602" s="6">
        <f t="shared" si="220"/>
        <v>0</v>
      </c>
      <c r="R602" s="6">
        <f>R603+R604</f>
        <v>0</v>
      </c>
      <c r="S602" s="6">
        <f>S603+S604</f>
        <v>0</v>
      </c>
      <c r="T602" s="252">
        <f t="shared" si="213"/>
        <v>0</v>
      </c>
      <c r="U602" s="6">
        <f>U603+U604</f>
        <v>0</v>
      </c>
      <c r="V602" s="6">
        <f>V603+V604</f>
        <v>0</v>
      </c>
      <c r="W602" s="6">
        <f t="shared" si="198"/>
        <v>0</v>
      </c>
      <c r="X602" s="6">
        <f>X603+X604</f>
        <v>0</v>
      </c>
      <c r="Y602" s="6">
        <f>Y603+Y604</f>
        <v>0</v>
      </c>
      <c r="Z602" s="6">
        <f t="shared" si="196"/>
        <v>0</v>
      </c>
      <c r="AA602" s="6">
        <f>AA603</f>
        <v>0</v>
      </c>
      <c r="AB602" s="6">
        <f>AB603+AB604</f>
        <v>0</v>
      </c>
      <c r="AC602" s="6">
        <f t="shared" si="193"/>
        <v>0</v>
      </c>
      <c r="AD602" s="6">
        <f>AD603+AD604</f>
        <v>0</v>
      </c>
      <c r="AE602" s="6">
        <f>AE603+AE604</f>
        <v>0</v>
      </c>
      <c r="AF602" s="6">
        <f t="shared" si="203"/>
        <v>0</v>
      </c>
      <c r="AG602" s="6">
        <f>AG603+AG604</f>
        <v>0</v>
      </c>
      <c r="AH602" s="6">
        <f>AH603+AH604</f>
        <v>0</v>
      </c>
      <c r="AI602" s="6">
        <f t="shared" si="194"/>
        <v>0</v>
      </c>
      <c r="AJ602" s="6">
        <f>AJ603+AJ604</f>
        <v>0</v>
      </c>
      <c r="AK602" s="6">
        <f>AK603+AK604</f>
        <v>0</v>
      </c>
      <c r="AL602" s="6">
        <f t="shared" si="195"/>
        <v>0</v>
      </c>
      <c r="AM602" s="6">
        <f>AM603+AM604</f>
        <v>0</v>
      </c>
      <c r="AN602" s="252" t="e">
        <f t="shared" si="208"/>
        <v>#DIV/0!</v>
      </c>
    </row>
    <row r="603" spans="1:40" ht="33.75" hidden="1" customHeight="1">
      <c r="A603" s="15" t="s">
        <v>107</v>
      </c>
      <c r="B603" s="27" t="s">
        <v>96</v>
      </c>
      <c r="C603" s="22" t="s">
        <v>60</v>
      </c>
      <c r="D603" s="4" t="s">
        <v>215</v>
      </c>
      <c r="E603" s="22" t="s">
        <v>108</v>
      </c>
      <c r="F603" s="22"/>
      <c r="G603" s="171"/>
      <c r="H603" s="6">
        <f t="shared" si="206"/>
        <v>0</v>
      </c>
      <c r="I603" s="6"/>
      <c r="J603" s="6"/>
      <c r="K603" s="252">
        <f t="shared" si="197"/>
        <v>0</v>
      </c>
      <c r="L603" s="6"/>
      <c r="M603" s="6"/>
      <c r="N603" s="6">
        <f t="shared" si="200"/>
        <v>0</v>
      </c>
      <c r="O603" s="6"/>
      <c r="P603" s="6"/>
      <c r="Q603" s="6">
        <f t="shared" si="220"/>
        <v>0</v>
      </c>
      <c r="R603" s="6"/>
      <c r="S603" s="6"/>
      <c r="T603" s="252">
        <f t="shared" si="213"/>
        <v>0</v>
      </c>
      <c r="U603" s="6"/>
      <c r="V603" s="6"/>
      <c r="W603" s="6">
        <f t="shared" si="198"/>
        <v>0</v>
      </c>
      <c r="X603" s="6"/>
      <c r="Y603" s="6"/>
      <c r="Z603" s="6">
        <f t="shared" si="196"/>
        <v>0</v>
      </c>
      <c r="AA603" s="6"/>
      <c r="AB603" s="6"/>
      <c r="AC603" s="6">
        <f t="shared" si="193"/>
        <v>0</v>
      </c>
      <c r="AD603" s="6"/>
      <c r="AE603" s="6"/>
      <c r="AF603" s="6">
        <f t="shared" si="203"/>
        <v>0</v>
      </c>
      <c r="AG603" s="6"/>
      <c r="AH603" s="6"/>
      <c r="AI603" s="6">
        <f t="shared" si="194"/>
        <v>0</v>
      </c>
      <c r="AJ603" s="6"/>
      <c r="AK603" s="6"/>
      <c r="AL603" s="6">
        <f t="shared" si="195"/>
        <v>0</v>
      </c>
      <c r="AM603" s="6"/>
      <c r="AN603" s="252" t="e">
        <f t="shared" si="208"/>
        <v>#DIV/0!</v>
      </c>
    </row>
    <row r="604" spans="1:40" ht="33.75" hidden="1" customHeight="1">
      <c r="A604" s="17" t="s">
        <v>218</v>
      </c>
      <c r="B604" s="27" t="s">
        <v>96</v>
      </c>
      <c r="C604" s="22" t="s">
        <v>60</v>
      </c>
      <c r="D604" s="4" t="s">
        <v>215</v>
      </c>
      <c r="E604" s="22" t="s">
        <v>219</v>
      </c>
      <c r="F604" s="22"/>
      <c r="G604" s="171"/>
      <c r="H604" s="6">
        <f t="shared" si="206"/>
        <v>0</v>
      </c>
      <c r="I604" s="6"/>
      <c r="J604" s="6"/>
      <c r="K604" s="252">
        <f t="shared" si="197"/>
        <v>0</v>
      </c>
      <c r="L604" s="6"/>
      <c r="M604" s="6"/>
      <c r="N604" s="6">
        <f t="shared" si="200"/>
        <v>0</v>
      </c>
      <c r="O604" s="6"/>
      <c r="P604" s="6"/>
      <c r="Q604" s="6">
        <f t="shared" si="220"/>
        <v>0</v>
      </c>
      <c r="R604" s="6"/>
      <c r="S604" s="6"/>
      <c r="T604" s="252">
        <f t="shared" si="213"/>
        <v>0</v>
      </c>
      <c r="U604" s="6"/>
      <c r="V604" s="6"/>
      <c r="W604" s="6">
        <f t="shared" si="198"/>
        <v>0</v>
      </c>
      <c r="X604" s="6"/>
      <c r="Y604" s="6"/>
      <c r="Z604" s="6">
        <f t="shared" si="196"/>
        <v>0</v>
      </c>
      <c r="AA604" s="31"/>
      <c r="AB604" s="6"/>
      <c r="AC604" s="6">
        <f t="shared" si="193"/>
        <v>0</v>
      </c>
      <c r="AD604" s="6"/>
      <c r="AE604" s="6"/>
      <c r="AF604" s="6">
        <f t="shared" si="203"/>
        <v>0</v>
      </c>
      <c r="AG604" s="6"/>
      <c r="AH604" s="6"/>
      <c r="AI604" s="6">
        <f t="shared" si="194"/>
        <v>0</v>
      </c>
      <c r="AJ604" s="6"/>
      <c r="AK604" s="6"/>
      <c r="AL604" s="6">
        <f t="shared" si="195"/>
        <v>0</v>
      </c>
      <c r="AM604" s="6"/>
      <c r="AN604" s="252" t="e">
        <f t="shared" si="208"/>
        <v>#DIV/0!</v>
      </c>
    </row>
    <row r="605" spans="1:40" ht="33.75" hidden="1" customHeight="1">
      <c r="A605" s="17" t="s">
        <v>220</v>
      </c>
      <c r="B605" s="27" t="s">
        <v>96</v>
      </c>
      <c r="C605" s="22" t="s">
        <v>60</v>
      </c>
      <c r="D605" s="4" t="s">
        <v>215</v>
      </c>
      <c r="E605" s="22" t="s">
        <v>219</v>
      </c>
      <c r="F605" s="22"/>
      <c r="G605" s="171"/>
      <c r="H605" s="6">
        <f t="shared" si="206"/>
        <v>0</v>
      </c>
      <c r="I605" s="6"/>
      <c r="J605" s="6"/>
      <c r="K605" s="252">
        <f t="shared" si="197"/>
        <v>0</v>
      </c>
      <c r="L605" s="6"/>
      <c r="M605" s="6"/>
      <c r="N605" s="6">
        <f t="shared" si="200"/>
        <v>0</v>
      </c>
      <c r="O605" s="6"/>
      <c r="P605" s="6"/>
      <c r="Q605" s="6"/>
      <c r="R605" s="6"/>
      <c r="S605" s="6"/>
      <c r="T605" s="252">
        <f t="shared" si="213"/>
        <v>0</v>
      </c>
      <c r="U605" s="6"/>
      <c r="V605" s="6"/>
      <c r="W605" s="6">
        <f t="shared" si="198"/>
        <v>0</v>
      </c>
      <c r="X605" s="6"/>
      <c r="Y605" s="6"/>
      <c r="Z605" s="6">
        <f t="shared" si="196"/>
        <v>0</v>
      </c>
      <c r="AA605" s="31"/>
      <c r="AB605" s="6"/>
      <c r="AC605" s="6">
        <f t="shared" si="193"/>
        <v>0</v>
      </c>
      <c r="AD605" s="6"/>
      <c r="AE605" s="6"/>
      <c r="AF605" s="6">
        <f t="shared" si="203"/>
        <v>0</v>
      </c>
      <c r="AG605" s="6"/>
      <c r="AH605" s="6"/>
      <c r="AI605" s="6">
        <f t="shared" si="194"/>
        <v>0</v>
      </c>
      <c r="AJ605" s="6"/>
      <c r="AK605" s="6"/>
      <c r="AL605" s="6">
        <f t="shared" si="195"/>
        <v>0</v>
      </c>
      <c r="AM605" s="6"/>
      <c r="AN605" s="252" t="e">
        <f t="shared" si="208"/>
        <v>#DIV/0!</v>
      </c>
    </row>
    <row r="606" spans="1:40" ht="33.75" hidden="1" customHeight="1">
      <c r="A606" s="1" t="s">
        <v>121</v>
      </c>
      <c r="B606" s="27" t="s">
        <v>96</v>
      </c>
      <c r="C606" s="4" t="s">
        <v>60</v>
      </c>
      <c r="D606" s="13" t="s">
        <v>154</v>
      </c>
      <c r="E606" s="22"/>
      <c r="F606" s="22"/>
      <c r="G606" s="171"/>
      <c r="H606" s="6">
        <f t="shared" si="206"/>
        <v>0</v>
      </c>
      <c r="I606" s="6"/>
      <c r="J606" s="6"/>
      <c r="K606" s="252">
        <f t="shared" si="197"/>
        <v>0</v>
      </c>
      <c r="L606" s="6"/>
      <c r="M606" s="6"/>
      <c r="N606" s="6">
        <f t="shared" si="200"/>
        <v>0</v>
      </c>
      <c r="O606" s="6">
        <f>O607</f>
        <v>0</v>
      </c>
      <c r="P606" s="6"/>
      <c r="Q606" s="6">
        <f t="shared" si="220"/>
        <v>0</v>
      </c>
      <c r="R606" s="6"/>
      <c r="S606" s="6"/>
      <c r="T606" s="252">
        <f t="shared" si="213"/>
        <v>0</v>
      </c>
      <c r="U606" s="6"/>
      <c r="V606" s="6"/>
      <c r="W606" s="6">
        <f t="shared" si="198"/>
        <v>0</v>
      </c>
      <c r="X606" s="6"/>
      <c r="Y606" s="6"/>
      <c r="Z606" s="6">
        <f t="shared" si="196"/>
        <v>0</v>
      </c>
      <c r="AA606" s="31">
        <f>AA607</f>
        <v>0</v>
      </c>
      <c r="AB606" s="6"/>
      <c r="AC606" s="6">
        <f t="shared" si="193"/>
        <v>0</v>
      </c>
      <c r="AD606" s="6"/>
      <c r="AE606" s="6"/>
      <c r="AF606" s="6">
        <f t="shared" si="203"/>
        <v>0</v>
      </c>
      <c r="AG606" s="6"/>
      <c r="AH606" s="6"/>
      <c r="AI606" s="6">
        <f t="shared" si="194"/>
        <v>0</v>
      </c>
      <c r="AJ606" s="6"/>
      <c r="AK606" s="6"/>
      <c r="AL606" s="6">
        <f t="shared" si="195"/>
        <v>0</v>
      </c>
      <c r="AM606" s="6"/>
      <c r="AN606" s="252" t="e">
        <f t="shared" si="208"/>
        <v>#DIV/0!</v>
      </c>
    </row>
    <row r="607" spans="1:40" ht="33.75" hidden="1" customHeight="1">
      <c r="A607" s="5" t="s">
        <v>212</v>
      </c>
      <c r="B607" s="27" t="s">
        <v>96</v>
      </c>
      <c r="C607" s="13" t="s">
        <v>60</v>
      </c>
      <c r="D607" s="13" t="s">
        <v>182</v>
      </c>
      <c r="E607" s="16"/>
      <c r="F607" s="16"/>
      <c r="G607" s="172"/>
      <c r="H607" s="6">
        <f t="shared" si="206"/>
        <v>0</v>
      </c>
      <c r="I607" s="6"/>
      <c r="J607" s="6"/>
      <c r="K607" s="252">
        <f t="shared" si="197"/>
        <v>0</v>
      </c>
      <c r="L607" s="6"/>
      <c r="M607" s="6"/>
      <c r="N607" s="6">
        <f t="shared" si="200"/>
        <v>0</v>
      </c>
      <c r="O607" s="6">
        <f>O608</f>
        <v>0</v>
      </c>
      <c r="P607" s="6"/>
      <c r="Q607" s="6">
        <f t="shared" si="220"/>
        <v>0</v>
      </c>
      <c r="R607" s="6"/>
      <c r="S607" s="6"/>
      <c r="T607" s="252">
        <f t="shared" si="213"/>
        <v>0</v>
      </c>
      <c r="U607" s="6"/>
      <c r="V607" s="6"/>
      <c r="W607" s="6">
        <f t="shared" si="198"/>
        <v>0</v>
      </c>
      <c r="X607" s="6"/>
      <c r="Y607" s="6"/>
      <c r="Z607" s="6">
        <f t="shared" si="196"/>
        <v>0</v>
      </c>
      <c r="AA607" s="31">
        <f>AA608</f>
        <v>0</v>
      </c>
      <c r="AB607" s="6"/>
      <c r="AC607" s="6">
        <f t="shared" si="193"/>
        <v>0</v>
      </c>
      <c r="AD607" s="6"/>
      <c r="AE607" s="6"/>
      <c r="AF607" s="6">
        <f t="shared" si="203"/>
        <v>0</v>
      </c>
      <c r="AG607" s="6"/>
      <c r="AH607" s="6"/>
      <c r="AI607" s="6">
        <f t="shared" si="194"/>
        <v>0</v>
      </c>
      <c r="AJ607" s="6">
        <f>AJ608</f>
        <v>0</v>
      </c>
      <c r="AK607" s="6"/>
      <c r="AL607" s="6">
        <f t="shared" si="195"/>
        <v>0</v>
      </c>
      <c r="AM607" s="6"/>
      <c r="AN607" s="252" t="e">
        <f t="shared" si="208"/>
        <v>#DIV/0!</v>
      </c>
    </row>
    <row r="608" spans="1:40" ht="33.75" hidden="1" customHeight="1">
      <c r="A608" s="15" t="s">
        <v>107</v>
      </c>
      <c r="B608" s="27" t="s">
        <v>96</v>
      </c>
      <c r="C608" s="4" t="s">
        <v>60</v>
      </c>
      <c r="D608" s="4" t="s">
        <v>182</v>
      </c>
      <c r="E608" s="4" t="s">
        <v>108</v>
      </c>
      <c r="F608" s="16"/>
      <c r="G608" s="172"/>
      <c r="H608" s="6">
        <f t="shared" si="206"/>
        <v>0</v>
      </c>
      <c r="I608" s="6"/>
      <c r="J608" s="6"/>
      <c r="K608" s="252">
        <f t="shared" si="197"/>
        <v>0</v>
      </c>
      <c r="L608" s="6"/>
      <c r="M608" s="6"/>
      <c r="N608" s="6">
        <f t="shared" si="200"/>
        <v>0</v>
      </c>
      <c r="O608" s="6"/>
      <c r="P608" s="6"/>
      <c r="Q608" s="6">
        <f t="shared" si="220"/>
        <v>0</v>
      </c>
      <c r="R608" s="6"/>
      <c r="S608" s="6"/>
      <c r="T608" s="252">
        <f t="shared" si="213"/>
        <v>0</v>
      </c>
      <c r="U608" s="6"/>
      <c r="V608" s="6"/>
      <c r="W608" s="6">
        <f t="shared" si="198"/>
        <v>0</v>
      </c>
      <c r="X608" s="6"/>
      <c r="Y608" s="6"/>
      <c r="Z608" s="6">
        <f t="shared" si="196"/>
        <v>0</v>
      </c>
      <c r="AA608" s="31"/>
      <c r="AB608" s="6"/>
      <c r="AC608" s="6">
        <f t="shared" si="193"/>
        <v>0</v>
      </c>
      <c r="AD608" s="6"/>
      <c r="AE608" s="6"/>
      <c r="AF608" s="6">
        <f t="shared" si="203"/>
        <v>0</v>
      </c>
      <c r="AG608" s="6"/>
      <c r="AH608" s="6"/>
      <c r="AI608" s="6">
        <f t="shared" si="194"/>
        <v>0</v>
      </c>
      <c r="AJ608" s="6"/>
      <c r="AK608" s="6"/>
      <c r="AL608" s="6">
        <f t="shared" si="195"/>
        <v>0</v>
      </c>
      <c r="AM608" s="6"/>
      <c r="AN608" s="252" t="e">
        <f t="shared" si="208"/>
        <v>#DIV/0!</v>
      </c>
    </row>
    <row r="609" spans="1:40" ht="33.75" customHeight="1">
      <c r="A609" s="21" t="s">
        <v>107</v>
      </c>
      <c r="B609" s="27" t="s">
        <v>96</v>
      </c>
      <c r="C609" s="4" t="s">
        <v>60</v>
      </c>
      <c r="D609" s="4" t="s">
        <v>154</v>
      </c>
      <c r="E609" s="4" t="s">
        <v>108</v>
      </c>
      <c r="F609" s="16"/>
      <c r="G609" s="172"/>
      <c r="H609" s="6">
        <f t="shared" si="206"/>
        <v>0</v>
      </c>
      <c r="I609" s="6"/>
      <c r="J609" s="6">
        <v>229.73</v>
      </c>
      <c r="K609" s="252">
        <f t="shared" si="197"/>
        <v>229.73</v>
      </c>
      <c r="L609" s="6"/>
      <c r="M609" s="6"/>
      <c r="N609" s="6">
        <f t="shared" si="200"/>
        <v>229.73</v>
      </c>
      <c r="O609" s="6"/>
      <c r="P609" s="6"/>
      <c r="Q609" s="6">
        <f t="shared" si="220"/>
        <v>229.73</v>
      </c>
      <c r="R609" s="6"/>
      <c r="S609" s="6"/>
      <c r="T609" s="252">
        <f t="shared" si="213"/>
        <v>229.73</v>
      </c>
      <c r="U609" s="6"/>
      <c r="V609" s="6"/>
      <c r="W609" s="6">
        <f t="shared" si="198"/>
        <v>229.73</v>
      </c>
      <c r="X609" s="6"/>
      <c r="Y609" s="6">
        <v>255</v>
      </c>
      <c r="Z609" s="6">
        <f t="shared" si="196"/>
        <v>484.73</v>
      </c>
      <c r="AA609" s="31"/>
      <c r="AB609" s="6"/>
      <c r="AC609" s="6">
        <f t="shared" si="193"/>
        <v>484.73</v>
      </c>
      <c r="AD609" s="6"/>
      <c r="AE609" s="6">
        <v>-255</v>
      </c>
      <c r="AF609" s="6">
        <f t="shared" si="203"/>
        <v>229.73000000000002</v>
      </c>
      <c r="AG609" s="6"/>
      <c r="AH609" s="6"/>
      <c r="AI609" s="6">
        <f t="shared" si="194"/>
        <v>229.73000000000002</v>
      </c>
      <c r="AJ609" s="6"/>
      <c r="AK609" s="6"/>
      <c r="AL609" s="6">
        <f t="shared" si="195"/>
        <v>229.73000000000002</v>
      </c>
      <c r="AM609" s="6">
        <v>229.7</v>
      </c>
      <c r="AN609" s="252">
        <f t="shared" si="208"/>
        <v>99.986941191833878</v>
      </c>
    </row>
    <row r="610" spans="1:40" ht="18.75" customHeight="1">
      <c r="A610" s="21"/>
      <c r="B610" s="27"/>
      <c r="C610" s="16"/>
      <c r="D610" s="13"/>
      <c r="E610" s="16"/>
      <c r="F610" s="16"/>
      <c r="G610" s="172"/>
      <c r="H610" s="6"/>
      <c r="I610" s="6"/>
      <c r="J610" s="6"/>
      <c r="K610" s="252">
        <f t="shared" si="197"/>
        <v>0</v>
      </c>
      <c r="L610" s="6"/>
      <c r="M610" s="6"/>
      <c r="N610" s="6"/>
      <c r="O610" s="6"/>
      <c r="P610" s="6"/>
      <c r="Q610" s="6"/>
      <c r="R610" s="6"/>
      <c r="S610" s="6"/>
      <c r="T610" s="252">
        <f t="shared" si="213"/>
        <v>0</v>
      </c>
      <c r="U610" s="6"/>
      <c r="V610" s="6"/>
      <c r="W610" s="6"/>
      <c r="X610" s="6"/>
      <c r="Y610" s="6"/>
      <c r="Z610" s="6"/>
      <c r="AA610" s="31"/>
      <c r="AB610" s="6"/>
      <c r="AC610" s="6"/>
      <c r="AD610" s="6"/>
      <c r="AE610" s="6"/>
      <c r="AF610" s="6">
        <f t="shared" si="203"/>
        <v>0</v>
      </c>
      <c r="AG610" s="6"/>
      <c r="AH610" s="6"/>
      <c r="AI610" s="6"/>
      <c r="AJ610" s="6"/>
      <c r="AK610" s="6"/>
      <c r="AL610" s="6"/>
      <c r="AM610" s="6"/>
      <c r="AN610" s="252"/>
    </row>
    <row r="611" spans="1:40" s="55" customFormat="1" ht="58.5" customHeight="1">
      <c r="A611" s="56" t="s">
        <v>137</v>
      </c>
      <c r="B611" s="70" t="s">
        <v>96</v>
      </c>
      <c r="C611" s="58" t="s">
        <v>138</v>
      </c>
      <c r="D611" s="58"/>
      <c r="E611" s="58"/>
      <c r="F611" s="155">
        <f>F612</f>
        <v>0</v>
      </c>
      <c r="G611" s="163">
        <f>G612</f>
        <v>23269</v>
      </c>
      <c r="H611" s="26">
        <f t="shared" ref="H611:H617" si="222">F611+G611</f>
        <v>23269</v>
      </c>
      <c r="I611" s="28"/>
      <c r="J611" s="28"/>
      <c r="K611" s="252">
        <f t="shared" si="197"/>
        <v>23269</v>
      </c>
      <c r="L611" s="28"/>
      <c r="M611" s="28"/>
      <c r="N611" s="6">
        <f t="shared" si="200"/>
        <v>23269</v>
      </c>
      <c r="O611" s="28"/>
      <c r="P611" s="28">
        <f>P612</f>
        <v>0</v>
      </c>
      <c r="Q611" s="28">
        <f t="shared" si="220"/>
        <v>23269</v>
      </c>
      <c r="R611" s="28"/>
      <c r="S611" s="28">
        <f>S612</f>
        <v>100.6</v>
      </c>
      <c r="T611" s="252">
        <f t="shared" si="213"/>
        <v>23369.599999999999</v>
      </c>
      <c r="U611" s="28"/>
      <c r="V611" s="28"/>
      <c r="W611" s="6">
        <f t="shared" si="198"/>
        <v>23369.599999999999</v>
      </c>
      <c r="X611" s="28"/>
      <c r="Y611" s="28">
        <f>Y612</f>
        <v>800</v>
      </c>
      <c r="Z611" s="6">
        <f t="shared" si="196"/>
        <v>24169.599999999999</v>
      </c>
      <c r="AA611" s="28"/>
      <c r="AB611" s="28"/>
      <c r="AC611" s="6">
        <f t="shared" si="193"/>
        <v>24169.599999999999</v>
      </c>
      <c r="AD611" s="28">
        <f>AD612</f>
        <v>0</v>
      </c>
      <c r="AE611" s="28">
        <f>AE615</f>
        <v>0</v>
      </c>
      <c r="AF611" s="6">
        <f t="shared" si="203"/>
        <v>24169.599999999999</v>
      </c>
      <c r="AG611" s="28"/>
      <c r="AH611" s="28"/>
      <c r="AI611" s="26">
        <f t="shared" si="194"/>
        <v>24169.599999999999</v>
      </c>
      <c r="AJ611" s="28"/>
      <c r="AK611" s="28"/>
      <c r="AL611" s="26">
        <f t="shared" si="195"/>
        <v>24169.599999999999</v>
      </c>
      <c r="AM611" s="155">
        <f>AM612</f>
        <v>24169.599999999999</v>
      </c>
      <c r="AN611" s="252">
        <f t="shared" si="208"/>
        <v>100</v>
      </c>
    </row>
    <row r="612" spans="1:40" ht="33.75" customHeight="1">
      <c r="A612" s="102" t="s">
        <v>140</v>
      </c>
      <c r="B612" s="70" t="s">
        <v>96</v>
      </c>
      <c r="C612" s="58" t="s">
        <v>139</v>
      </c>
      <c r="D612" s="58"/>
      <c r="E612" s="58"/>
      <c r="F612" s="155">
        <f>F613</f>
        <v>0</v>
      </c>
      <c r="G612" s="163">
        <f>G613</f>
        <v>23269</v>
      </c>
      <c r="H612" s="28">
        <f t="shared" si="222"/>
        <v>23269</v>
      </c>
      <c r="I612" s="28"/>
      <c r="J612" s="28"/>
      <c r="K612" s="252">
        <f t="shared" si="197"/>
        <v>23269</v>
      </c>
      <c r="L612" s="28"/>
      <c r="M612" s="28"/>
      <c r="N612" s="28">
        <f t="shared" si="200"/>
        <v>23269</v>
      </c>
      <c r="O612" s="28"/>
      <c r="P612" s="28">
        <f>P613</f>
        <v>0</v>
      </c>
      <c r="Q612" s="28">
        <f t="shared" si="220"/>
        <v>23269</v>
      </c>
      <c r="R612" s="28"/>
      <c r="S612" s="28">
        <f>S613</f>
        <v>100.6</v>
      </c>
      <c r="T612" s="252">
        <f t="shared" si="213"/>
        <v>23369.599999999999</v>
      </c>
      <c r="U612" s="28"/>
      <c r="V612" s="28"/>
      <c r="W612" s="28">
        <f t="shared" si="198"/>
        <v>23369.599999999999</v>
      </c>
      <c r="X612" s="28"/>
      <c r="Y612" s="28">
        <f>Y613+Y618</f>
        <v>800</v>
      </c>
      <c r="Z612" s="28">
        <f t="shared" si="196"/>
        <v>24169.599999999999</v>
      </c>
      <c r="AA612" s="28"/>
      <c r="AB612" s="28"/>
      <c r="AC612" s="28">
        <f t="shared" si="193"/>
        <v>24169.599999999999</v>
      </c>
      <c r="AD612" s="28">
        <f>AD613</f>
        <v>0</v>
      </c>
      <c r="AE612" s="28"/>
      <c r="AF612" s="26">
        <f>AF613</f>
        <v>24169.599999999999</v>
      </c>
      <c r="AG612" s="28"/>
      <c r="AH612" s="28"/>
      <c r="AI612" s="28">
        <f t="shared" si="194"/>
        <v>24169.599999999999</v>
      </c>
      <c r="AJ612" s="28"/>
      <c r="AK612" s="28"/>
      <c r="AL612" s="28">
        <f t="shared" si="195"/>
        <v>24169.599999999999</v>
      </c>
      <c r="AM612" s="26">
        <f>AM613</f>
        <v>24169.599999999999</v>
      </c>
      <c r="AN612" s="252">
        <f t="shared" si="208"/>
        <v>100</v>
      </c>
    </row>
    <row r="613" spans="1:40" ht="33.75" customHeight="1">
      <c r="A613" s="1" t="s">
        <v>121</v>
      </c>
      <c r="B613" s="27" t="s">
        <v>96</v>
      </c>
      <c r="C613" s="8" t="s">
        <v>139</v>
      </c>
      <c r="D613" s="8" t="s">
        <v>154</v>
      </c>
      <c r="E613" s="8"/>
      <c r="F613" s="156">
        <f>F614+F615</f>
        <v>0</v>
      </c>
      <c r="G613" s="161">
        <f>G614+G615</f>
        <v>23269</v>
      </c>
      <c r="H613" s="6">
        <f t="shared" si="222"/>
        <v>23269</v>
      </c>
      <c r="I613" s="6"/>
      <c r="J613" s="6"/>
      <c r="K613" s="252">
        <f t="shared" si="197"/>
        <v>23269</v>
      </c>
      <c r="L613" s="6"/>
      <c r="M613" s="6"/>
      <c r="N613" s="6">
        <f t="shared" si="200"/>
        <v>23269</v>
      </c>
      <c r="O613" s="6"/>
      <c r="P613" s="6"/>
      <c r="Q613" s="6">
        <f t="shared" si="220"/>
        <v>23269</v>
      </c>
      <c r="R613" s="6"/>
      <c r="S613" s="6">
        <f>S614</f>
        <v>100.6</v>
      </c>
      <c r="T613" s="252">
        <f t="shared" si="213"/>
        <v>23369.599999999999</v>
      </c>
      <c r="U613" s="6"/>
      <c r="V613" s="6"/>
      <c r="W613" s="6">
        <f t="shared" si="198"/>
        <v>23369.599999999999</v>
      </c>
      <c r="X613" s="6"/>
      <c r="Y613" s="6">
        <f>SUM(Y614:Y617)</f>
        <v>0</v>
      </c>
      <c r="Z613" s="6">
        <f t="shared" si="196"/>
        <v>23369.599999999999</v>
      </c>
      <c r="AA613" s="6"/>
      <c r="AB613" s="6"/>
      <c r="AC613" s="6">
        <f t="shared" si="193"/>
        <v>23369.599999999999</v>
      </c>
      <c r="AD613" s="6">
        <f>AD614</f>
        <v>0</v>
      </c>
      <c r="AE613" s="6"/>
      <c r="AF613" s="6">
        <f>AF614+AF618</f>
        <v>24169.599999999999</v>
      </c>
      <c r="AG613" s="6"/>
      <c r="AH613" s="6"/>
      <c r="AI613" s="6">
        <f t="shared" si="194"/>
        <v>24169.599999999999</v>
      </c>
      <c r="AJ613" s="6"/>
      <c r="AK613" s="6"/>
      <c r="AL613" s="6">
        <f t="shared" si="195"/>
        <v>24169.599999999999</v>
      </c>
      <c r="AM613" s="6">
        <f>AM614+AM618</f>
        <v>24169.599999999999</v>
      </c>
      <c r="AN613" s="252">
        <f t="shared" si="208"/>
        <v>100</v>
      </c>
    </row>
    <row r="614" spans="1:40" ht="33.75" customHeight="1">
      <c r="A614" s="21" t="s">
        <v>546</v>
      </c>
      <c r="B614" s="27" t="s">
        <v>96</v>
      </c>
      <c r="C614" s="8" t="s">
        <v>139</v>
      </c>
      <c r="D614" s="8" t="s">
        <v>252</v>
      </c>
      <c r="E614" s="8" t="s">
        <v>108</v>
      </c>
      <c r="F614" s="8"/>
      <c r="G614" s="138">
        <v>23269</v>
      </c>
      <c r="H614" s="6">
        <f t="shared" si="222"/>
        <v>23269</v>
      </c>
      <c r="I614" s="6"/>
      <c r="J614" s="6"/>
      <c r="K614" s="252">
        <f t="shared" ref="K614:K629" si="223">H614+I614+J614</f>
        <v>23269</v>
      </c>
      <c r="L614" s="6"/>
      <c r="M614" s="6"/>
      <c r="N614" s="6">
        <f t="shared" si="200"/>
        <v>23269</v>
      </c>
      <c r="O614" s="6"/>
      <c r="P614" s="6"/>
      <c r="Q614" s="6">
        <f t="shared" si="220"/>
        <v>23269</v>
      </c>
      <c r="R614" s="6"/>
      <c r="S614" s="6">
        <v>100.6</v>
      </c>
      <c r="T614" s="252">
        <f t="shared" si="213"/>
        <v>23369.599999999999</v>
      </c>
      <c r="U614" s="6"/>
      <c r="V614" s="6"/>
      <c r="W614" s="6">
        <f t="shared" si="198"/>
        <v>23369.599999999999</v>
      </c>
      <c r="X614" s="6"/>
      <c r="Y614" s="6"/>
      <c r="Z614" s="6">
        <f t="shared" si="196"/>
        <v>23369.599999999999</v>
      </c>
      <c r="AA614" s="6"/>
      <c r="AB614" s="6"/>
      <c r="AC614" s="6">
        <f t="shared" si="193"/>
        <v>23369.599999999999</v>
      </c>
      <c r="AD614" s="6"/>
      <c r="AE614" s="6"/>
      <c r="AF614" s="6">
        <f>AC614+AD614+AE614-100.6</f>
        <v>23269</v>
      </c>
      <c r="AG614" s="6"/>
      <c r="AH614" s="6"/>
      <c r="AI614" s="6">
        <f t="shared" si="194"/>
        <v>23269</v>
      </c>
      <c r="AJ614" s="6"/>
      <c r="AK614" s="6"/>
      <c r="AL614" s="6">
        <f t="shared" si="195"/>
        <v>23269</v>
      </c>
      <c r="AM614" s="193">
        <f>23369.6-100.6</f>
        <v>23269</v>
      </c>
      <c r="AN614" s="252">
        <f t="shared" si="208"/>
        <v>100</v>
      </c>
    </row>
    <row r="615" spans="1:40" ht="33.75" hidden="1" customHeight="1">
      <c r="A615" s="21" t="s">
        <v>107</v>
      </c>
      <c r="B615" s="27" t="s">
        <v>96</v>
      </c>
      <c r="C615" s="8" t="s">
        <v>139</v>
      </c>
      <c r="D615" s="8" t="s">
        <v>154</v>
      </c>
      <c r="E615" s="8" t="s">
        <v>108</v>
      </c>
      <c r="F615" s="8"/>
      <c r="G615" s="138"/>
      <c r="H615" s="6">
        <f t="shared" si="222"/>
        <v>0</v>
      </c>
      <c r="I615" s="6"/>
      <c r="J615" s="6"/>
      <c r="K615" s="252">
        <f t="shared" si="223"/>
        <v>0</v>
      </c>
      <c r="L615" s="6"/>
      <c r="M615" s="6"/>
      <c r="N615" s="6">
        <f t="shared" si="200"/>
        <v>0</v>
      </c>
      <c r="O615" s="6"/>
      <c r="P615" s="6"/>
      <c r="Q615" s="6">
        <f t="shared" si="220"/>
        <v>0</v>
      </c>
      <c r="R615" s="6"/>
      <c r="S615" s="6"/>
      <c r="T615" s="252">
        <f t="shared" si="213"/>
        <v>0</v>
      </c>
      <c r="U615" s="6"/>
      <c r="V615" s="6"/>
      <c r="W615" s="6">
        <f t="shared" si="198"/>
        <v>0</v>
      </c>
      <c r="X615" s="6"/>
      <c r="Y615" s="6"/>
      <c r="Z615" s="6">
        <f t="shared" si="196"/>
        <v>0</v>
      </c>
      <c r="AA615" s="6"/>
      <c r="AB615" s="6"/>
      <c r="AC615" s="6">
        <f t="shared" si="193"/>
        <v>0</v>
      </c>
      <c r="AD615" s="6"/>
      <c r="AE615" s="6"/>
      <c r="AF615" s="6">
        <f t="shared" si="203"/>
        <v>0</v>
      </c>
      <c r="AG615" s="6"/>
      <c r="AH615" s="6"/>
      <c r="AI615" s="6">
        <f t="shared" si="194"/>
        <v>0</v>
      </c>
      <c r="AJ615" s="6"/>
      <c r="AK615" s="6"/>
      <c r="AL615" s="6">
        <f t="shared" si="195"/>
        <v>0</v>
      </c>
      <c r="AM615" s="193"/>
      <c r="AN615" s="252" t="e">
        <f t="shared" si="208"/>
        <v>#DIV/0!</v>
      </c>
    </row>
    <row r="616" spans="1:40" ht="33.75" hidden="1" customHeight="1">
      <c r="A616" s="21" t="s">
        <v>107</v>
      </c>
      <c r="B616" s="27" t="s">
        <v>96</v>
      </c>
      <c r="C616" s="8" t="s">
        <v>139</v>
      </c>
      <c r="D616" s="8" t="s">
        <v>154</v>
      </c>
      <c r="E616" s="8" t="s">
        <v>108</v>
      </c>
      <c r="F616" s="8"/>
      <c r="G616" s="138"/>
      <c r="H616" s="6">
        <f t="shared" si="222"/>
        <v>0</v>
      </c>
      <c r="I616" s="6"/>
      <c r="J616" s="6"/>
      <c r="K616" s="252">
        <f t="shared" si="223"/>
        <v>0</v>
      </c>
      <c r="L616" s="6"/>
      <c r="M616" s="6"/>
      <c r="N616" s="6"/>
      <c r="O616" s="6"/>
      <c r="P616" s="6">
        <v>3153.7</v>
      </c>
      <c r="Q616" s="6">
        <f t="shared" si="220"/>
        <v>3153.7</v>
      </c>
      <c r="R616" s="6"/>
      <c r="S616" s="6"/>
      <c r="T616" s="252">
        <f t="shared" si="213"/>
        <v>3153.7</v>
      </c>
      <c r="U616" s="6"/>
      <c r="V616" s="6"/>
      <c r="W616" s="6">
        <f t="shared" si="198"/>
        <v>3153.7</v>
      </c>
      <c r="X616" s="6"/>
      <c r="Y616" s="6"/>
      <c r="Z616" s="6">
        <f t="shared" si="196"/>
        <v>3153.7</v>
      </c>
      <c r="AA616" s="6"/>
      <c r="AB616" s="6"/>
      <c r="AC616" s="6">
        <f t="shared" si="193"/>
        <v>3153.7</v>
      </c>
      <c r="AD616" s="6"/>
      <c r="AE616" s="6"/>
      <c r="AF616" s="6">
        <f t="shared" si="203"/>
        <v>3153.7</v>
      </c>
      <c r="AG616" s="6"/>
      <c r="AH616" s="6"/>
      <c r="AI616" s="6">
        <f t="shared" si="194"/>
        <v>3153.7</v>
      </c>
      <c r="AJ616" s="6"/>
      <c r="AK616" s="6"/>
      <c r="AL616" s="6">
        <f t="shared" si="195"/>
        <v>3153.7</v>
      </c>
      <c r="AM616" s="193"/>
      <c r="AN616" s="252">
        <f t="shared" si="208"/>
        <v>0</v>
      </c>
    </row>
    <row r="617" spans="1:40" ht="33.75" hidden="1" customHeight="1">
      <c r="A617" s="21" t="s">
        <v>253</v>
      </c>
      <c r="B617" s="27" t="s">
        <v>96</v>
      </c>
      <c r="C617" s="8" t="s">
        <v>139</v>
      </c>
      <c r="D617" s="8" t="s">
        <v>154</v>
      </c>
      <c r="E617" s="8" t="s">
        <v>108</v>
      </c>
      <c r="F617" s="8"/>
      <c r="G617" s="138"/>
      <c r="H617" s="6">
        <f t="shared" si="222"/>
        <v>0</v>
      </c>
      <c r="I617" s="6"/>
      <c r="J617" s="6"/>
      <c r="K617" s="252">
        <f t="shared" si="223"/>
        <v>0</v>
      </c>
      <c r="L617" s="6"/>
      <c r="M617" s="6"/>
      <c r="N617" s="6"/>
      <c r="O617" s="6"/>
      <c r="P617" s="6">
        <v>1150</v>
      </c>
      <c r="Q617" s="6">
        <f t="shared" si="220"/>
        <v>1150</v>
      </c>
      <c r="R617" s="6"/>
      <c r="S617" s="6"/>
      <c r="T617" s="252">
        <f t="shared" si="213"/>
        <v>1150</v>
      </c>
      <c r="U617" s="6"/>
      <c r="V617" s="6"/>
      <c r="W617" s="6">
        <f t="shared" si="198"/>
        <v>1150</v>
      </c>
      <c r="X617" s="6"/>
      <c r="Y617" s="6"/>
      <c r="Z617" s="6">
        <f t="shared" si="196"/>
        <v>1150</v>
      </c>
      <c r="AA617" s="6"/>
      <c r="AB617" s="6"/>
      <c r="AC617" s="6">
        <f t="shared" si="193"/>
        <v>1150</v>
      </c>
      <c r="AD617" s="6"/>
      <c r="AE617" s="6"/>
      <c r="AF617" s="6">
        <f t="shared" ref="AF617:AF627" si="224">AC617+AD617+AE617</f>
        <v>1150</v>
      </c>
      <c r="AG617" s="6"/>
      <c r="AH617" s="6"/>
      <c r="AI617" s="6">
        <f t="shared" si="194"/>
        <v>1150</v>
      </c>
      <c r="AJ617" s="6"/>
      <c r="AK617" s="6"/>
      <c r="AL617" s="6">
        <f t="shared" si="195"/>
        <v>1150</v>
      </c>
      <c r="AM617" s="193"/>
      <c r="AN617" s="252">
        <f t="shared" si="208"/>
        <v>0</v>
      </c>
    </row>
    <row r="618" spans="1:40" ht="33.75" customHeight="1">
      <c r="A618" s="21" t="s">
        <v>545</v>
      </c>
      <c r="B618" s="27" t="s">
        <v>96</v>
      </c>
      <c r="C618" s="8" t="s">
        <v>139</v>
      </c>
      <c r="D618" s="8" t="s">
        <v>154</v>
      </c>
      <c r="E618" s="8" t="s">
        <v>108</v>
      </c>
      <c r="F618" s="8"/>
      <c r="G618" s="138"/>
      <c r="H618" s="6"/>
      <c r="I618" s="6"/>
      <c r="J618" s="6"/>
      <c r="K618" s="252"/>
      <c r="L618" s="6"/>
      <c r="M618" s="6"/>
      <c r="N618" s="6"/>
      <c r="O618" s="6"/>
      <c r="P618" s="6"/>
      <c r="Q618" s="6"/>
      <c r="R618" s="6"/>
      <c r="S618" s="6"/>
      <c r="T618" s="252"/>
      <c r="U618" s="6"/>
      <c r="V618" s="6"/>
      <c r="W618" s="6"/>
      <c r="X618" s="6"/>
      <c r="Y618" s="6">
        <f>300+500</f>
        <v>800</v>
      </c>
      <c r="Z618" s="6">
        <f t="shared" si="196"/>
        <v>800</v>
      </c>
      <c r="AA618" s="6"/>
      <c r="AB618" s="6"/>
      <c r="AC618" s="6">
        <f t="shared" si="193"/>
        <v>800</v>
      </c>
      <c r="AD618" s="6"/>
      <c r="AE618" s="6"/>
      <c r="AF618" s="6">
        <f>AC618+AD618+AE618+100.6</f>
        <v>900.6</v>
      </c>
      <c r="AG618" s="6"/>
      <c r="AH618" s="6"/>
      <c r="AI618" s="6"/>
      <c r="AJ618" s="6"/>
      <c r="AK618" s="6"/>
      <c r="AL618" s="6"/>
      <c r="AM618" s="193">
        <f>800+100.6</f>
        <v>900.6</v>
      </c>
      <c r="AN618" s="252">
        <f t="shared" si="208"/>
        <v>100</v>
      </c>
    </row>
    <row r="619" spans="1:40" ht="21" customHeight="1">
      <c r="A619" s="21"/>
      <c r="B619" s="27"/>
      <c r="C619" s="8"/>
      <c r="D619" s="8"/>
      <c r="E619" s="8"/>
      <c r="F619" s="8"/>
      <c r="G619" s="138"/>
      <c r="H619" s="6"/>
      <c r="I619" s="6"/>
      <c r="J619" s="6"/>
      <c r="K619" s="252">
        <f t="shared" si="223"/>
        <v>0</v>
      </c>
      <c r="L619" s="6"/>
      <c r="M619" s="6"/>
      <c r="N619" s="6"/>
      <c r="O619" s="6"/>
      <c r="P619" s="6"/>
      <c r="Q619" s="6"/>
      <c r="R619" s="6"/>
      <c r="S619" s="6"/>
      <c r="T619" s="252">
        <f t="shared" si="213"/>
        <v>0</v>
      </c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>
        <f t="shared" si="224"/>
        <v>0</v>
      </c>
      <c r="AG619" s="6"/>
      <c r="AH619" s="6"/>
      <c r="AI619" s="6"/>
      <c r="AJ619" s="6"/>
      <c r="AK619" s="6"/>
      <c r="AL619" s="6">
        <f t="shared" si="195"/>
        <v>0</v>
      </c>
      <c r="AM619" s="6"/>
      <c r="AN619" s="252"/>
    </row>
    <row r="620" spans="1:40" s="55" customFormat="1" ht="42.75" customHeight="1">
      <c r="A620" s="257" t="s">
        <v>100</v>
      </c>
      <c r="B620" s="254">
        <v>931</v>
      </c>
      <c r="C620" s="248"/>
      <c r="D620" s="248"/>
      <c r="E620" s="248"/>
      <c r="F620" s="249">
        <f t="shared" ref="F620:AM623" si="225">F621</f>
        <v>1387.3</v>
      </c>
      <c r="G620" s="250">
        <f t="shared" si="225"/>
        <v>324</v>
      </c>
      <c r="H620" s="252">
        <f t="shared" ref="H620:H630" si="226">F620+G620</f>
        <v>1711.3</v>
      </c>
      <c r="I620" s="252">
        <f t="shared" si="225"/>
        <v>0</v>
      </c>
      <c r="J620" s="252"/>
      <c r="K620" s="252">
        <f t="shared" si="223"/>
        <v>1711.3</v>
      </c>
      <c r="L620" s="252">
        <f t="shared" si="225"/>
        <v>0</v>
      </c>
      <c r="M620" s="252">
        <f t="shared" si="225"/>
        <v>0</v>
      </c>
      <c r="N620" s="251">
        <f t="shared" si="200"/>
        <v>1711.3</v>
      </c>
      <c r="O620" s="252">
        <f t="shared" si="225"/>
        <v>0</v>
      </c>
      <c r="P620" s="252">
        <f t="shared" si="225"/>
        <v>0</v>
      </c>
      <c r="Q620" s="252">
        <f t="shared" si="220"/>
        <v>1711.3</v>
      </c>
      <c r="R620" s="252">
        <f t="shared" si="225"/>
        <v>0</v>
      </c>
      <c r="S620" s="252">
        <f t="shared" si="225"/>
        <v>0</v>
      </c>
      <c r="T620" s="252">
        <f t="shared" si="213"/>
        <v>1711.3</v>
      </c>
      <c r="U620" s="252">
        <f t="shared" si="225"/>
        <v>0</v>
      </c>
      <c r="V620" s="252">
        <f t="shared" si="225"/>
        <v>0</v>
      </c>
      <c r="W620" s="251">
        <f t="shared" si="198"/>
        <v>1711.3</v>
      </c>
      <c r="X620" s="252">
        <f t="shared" si="225"/>
        <v>0</v>
      </c>
      <c r="Y620" s="252">
        <f t="shared" si="225"/>
        <v>0</v>
      </c>
      <c r="Z620" s="251">
        <f t="shared" si="196"/>
        <v>1711.3</v>
      </c>
      <c r="AA620" s="252">
        <f t="shared" si="225"/>
        <v>0</v>
      </c>
      <c r="AB620" s="252">
        <f t="shared" si="225"/>
        <v>0</v>
      </c>
      <c r="AC620" s="251">
        <f t="shared" si="193"/>
        <v>1711.3</v>
      </c>
      <c r="AD620" s="252">
        <f t="shared" si="225"/>
        <v>0</v>
      </c>
      <c r="AE620" s="252">
        <f t="shared" si="225"/>
        <v>-50.4</v>
      </c>
      <c r="AF620" s="252">
        <f t="shared" si="224"/>
        <v>1660.8999999999999</v>
      </c>
      <c r="AG620" s="252">
        <f t="shared" si="225"/>
        <v>0</v>
      </c>
      <c r="AH620" s="252">
        <f t="shared" si="225"/>
        <v>0</v>
      </c>
      <c r="AI620" s="252">
        <f t="shared" si="194"/>
        <v>1660.8999999999999</v>
      </c>
      <c r="AJ620" s="252">
        <f t="shared" si="225"/>
        <v>0</v>
      </c>
      <c r="AK620" s="252">
        <f t="shared" si="225"/>
        <v>0</v>
      </c>
      <c r="AL620" s="251">
        <f t="shared" si="195"/>
        <v>1660.8999999999999</v>
      </c>
      <c r="AM620" s="249">
        <f t="shared" si="225"/>
        <v>1660.8</v>
      </c>
      <c r="AN620" s="252">
        <f t="shared" si="208"/>
        <v>99.993979167921012</v>
      </c>
    </row>
    <row r="621" spans="1:40" s="55" customFormat="1" ht="33.75" customHeight="1">
      <c r="A621" s="69" t="s">
        <v>1</v>
      </c>
      <c r="B621" s="57">
        <v>931</v>
      </c>
      <c r="C621" s="58" t="s">
        <v>2</v>
      </c>
      <c r="D621" s="58"/>
      <c r="E621" s="58"/>
      <c r="F621" s="155">
        <f t="shared" si="225"/>
        <v>1387.3</v>
      </c>
      <c r="G621" s="163">
        <f t="shared" si="225"/>
        <v>324</v>
      </c>
      <c r="H621" s="6">
        <f t="shared" si="226"/>
        <v>1711.3</v>
      </c>
      <c r="I621" s="28">
        <f t="shared" si="225"/>
        <v>0</v>
      </c>
      <c r="J621" s="28"/>
      <c r="K621" s="252">
        <f t="shared" si="223"/>
        <v>1711.3</v>
      </c>
      <c r="L621" s="28">
        <f t="shared" si="225"/>
        <v>0</v>
      </c>
      <c r="M621" s="28">
        <f t="shared" si="225"/>
        <v>0</v>
      </c>
      <c r="N621" s="6">
        <f t="shared" si="200"/>
        <v>1711.3</v>
      </c>
      <c r="O621" s="28">
        <f t="shared" si="225"/>
        <v>0</v>
      </c>
      <c r="P621" s="28">
        <f t="shared" si="225"/>
        <v>0</v>
      </c>
      <c r="Q621" s="28">
        <f t="shared" si="220"/>
        <v>1711.3</v>
      </c>
      <c r="R621" s="28">
        <f t="shared" si="225"/>
        <v>0</v>
      </c>
      <c r="S621" s="28">
        <f t="shared" si="225"/>
        <v>0</v>
      </c>
      <c r="T621" s="252">
        <f t="shared" si="213"/>
        <v>1711.3</v>
      </c>
      <c r="U621" s="28">
        <f t="shared" si="225"/>
        <v>0</v>
      </c>
      <c r="V621" s="28">
        <f t="shared" si="225"/>
        <v>0</v>
      </c>
      <c r="W621" s="6">
        <f t="shared" si="198"/>
        <v>1711.3</v>
      </c>
      <c r="X621" s="28">
        <f t="shared" si="225"/>
        <v>0</v>
      </c>
      <c r="Y621" s="28">
        <f t="shared" si="225"/>
        <v>0</v>
      </c>
      <c r="Z621" s="6">
        <f t="shared" si="196"/>
        <v>1711.3</v>
      </c>
      <c r="AA621" s="28">
        <f t="shared" si="225"/>
        <v>0</v>
      </c>
      <c r="AB621" s="28">
        <f t="shared" si="225"/>
        <v>0</v>
      </c>
      <c r="AC621" s="6">
        <f t="shared" si="193"/>
        <v>1711.3</v>
      </c>
      <c r="AD621" s="28">
        <f t="shared" si="225"/>
        <v>0</v>
      </c>
      <c r="AE621" s="28">
        <f t="shared" si="225"/>
        <v>-50.4</v>
      </c>
      <c r="AF621" s="26">
        <f t="shared" si="224"/>
        <v>1660.8999999999999</v>
      </c>
      <c r="AG621" s="28">
        <f t="shared" si="225"/>
        <v>0</v>
      </c>
      <c r="AH621" s="28">
        <f t="shared" si="225"/>
        <v>0</v>
      </c>
      <c r="AI621" s="26">
        <f t="shared" si="194"/>
        <v>1660.8999999999999</v>
      </c>
      <c r="AJ621" s="28">
        <f t="shared" si="225"/>
        <v>0</v>
      </c>
      <c r="AK621" s="28">
        <f t="shared" si="225"/>
        <v>0</v>
      </c>
      <c r="AL621" s="6">
        <f t="shared" si="195"/>
        <v>1660.8999999999999</v>
      </c>
      <c r="AM621" s="155">
        <f t="shared" ref="AM621:AM623" si="227">AM622</f>
        <v>1660.8</v>
      </c>
      <c r="AN621" s="252">
        <f t="shared" si="208"/>
        <v>99.993979167921012</v>
      </c>
    </row>
    <row r="622" spans="1:40" ht="33.75" customHeight="1">
      <c r="A622" s="61" t="s">
        <v>97</v>
      </c>
      <c r="B622" s="57">
        <v>931</v>
      </c>
      <c r="C622" s="58" t="s">
        <v>98</v>
      </c>
      <c r="D622" s="58"/>
      <c r="E622" s="58"/>
      <c r="F622" s="155">
        <f>F623+F628</f>
        <v>1387.3</v>
      </c>
      <c r="G622" s="163">
        <f>G623+G628</f>
        <v>324</v>
      </c>
      <c r="H622" s="28">
        <f t="shared" si="226"/>
        <v>1711.3</v>
      </c>
      <c r="I622" s="28">
        <f t="shared" si="225"/>
        <v>0</v>
      </c>
      <c r="J622" s="28"/>
      <c r="K622" s="252">
        <f t="shared" si="223"/>
        <v>1711.3</v>
      </c>
      <c r="L622" s="28">
        <f t="shared" si="225"/>
        <v>0</v>
      </c>
      <c r="M622" s="28">
        <f>M623+M628</f>
        <v>0</v>
      </c>
      <c r="N622" s="28">
        <f t="shared" si="200"/>
        <v>1711.3</v>
      </c>
      <c r="O622" s="28">
        <f t="shared" si="225"/>
        <v>0</v>
      </c>
      <c r="P622" s="28">
        <f t="shared" si="225"/>
        <v>0</v>
      </c>
      <c r="Q622" s="28">
        <f t="shared" si="220"/>
        <v>1711.3</v>
      </c>
      <c r="R622" s="28">
        <f t="shared" si="225"/>
        <v>0</v>
      </c>
      <c r="S622" s="28">
        <f t="shared" si="225"/>
        <v>0</v>
      </c>
      <c r="T622" s="252">
        <f t="shared" si="213"/>
        <v>1711.3</v>
      </c>
      <c r="U622" s="28">
        <f t="shared" si="225"/>
        <v>0</v>
      </c>
      <c r="V622" s="28">
        <f t="shared" si="225"/>
        <v>0</v>
      </c>
      <c r="W622" s="28">
        <f t="shared" si="198"/>
        <v>1711.3</v>
      </c>
      <c r="X622" s="28">
        <f t="shared" si="225"/>
        <v>0</v>
      </c>
      <c r="Y622" s="28">
        <f t="shared" si="225"/>
        <v>0</v>
      </c>
      <c r="Z622" s="28">
        <f t="shared" si="196"/>
        <v>1711.3</v>
      </c>
      <c r="AA622" s="28">
        <f t="shared" si="225"/>
        <v>0</v>
      </c>
      <c r="AB622" s="28">
        <f t="shared" si="225"/>
        <v>0</v>
      </c>
      <c r="AC622" s="28">
        <f t="shared" si="193"/>
        <v>1711.3</v>
      </c>
      <c r="AD622" s="28">
        <f t="shared" si="225"/>
        <v>0</v>
      </c>
      <c r="AE622" s="28">
        <f t="shared" si="225"/>
        <v>-50.4</v>
      </c>
      <c r="AF622" s="6">
        <f t="shared" si="224"/>
        <v>1660.8999999999999</v>
      </c>
      <c r="AG622" s="28">
        <f t="shared" si="225"/>
        <v>0</v>
      </c>
      <c r="AH622" s="28">
        <f t="shared" si="225"/>
        <v>0</v>
      </c>
      <c r="AI622" s="28">
        <f t="shared" si="194"/>
        <v>1660.8999999999999</v>
      </c>
      <c r="AJ622" s="28">
        <f t="shared" si="225"/>
        <v>0</v>
      </c>
      <c r="AK622" s="28">
        <f t="shared" si="225"/>
        <v>0</v>
      </c>
      <c r="AL622" s="28">
        <f t="shared" si="195"/>
        <v>1660.8999999999999</v>
      </c>
      <c r="AM622" s="155">
        <f>AM623+AM628</f>
        <v>1660.8</v>
      </c>
      <c r="AN622" s="252">
        <f t="shared" si="208"/>
        <v>99.993979167921012</v>
      </c>
    </row>
    <row r="623" spans="1:40" ht="33.75" customHeight="1">
      <c r="A623" s="1" t="s">
        <v>5</v>
      </c>
      <c r="B623" s="60">
        <v>931</v>
      </c>
      <c r="C623" s="8" t="s">
        <v>98</v>
      </c>
      <c r="D623" s="8" t="s">
        <v>153</v>
      </c>
      <c r="E623" s="8"/>
      <c r="F623" s="156">
        <f t="shared" si="225"/>
        <v>1387.3</v>
      </c>
      <c r="G623" s="161">
        <f t="shared" si="225"/>
        <v>324</v>
      </c>
      <c r="H623" s="6">
        <f t="shared" si="226"/>
        <v>1711.3</v>
      </c>
      <c r="I623" s="6">
        <f t="shared" si="225"/>
        <v>0</v>
      </c>
      <c r="J623" s="6"/>
      <c r="K623" s="252">
        <f t="shared" si="223"/>
        <v>1711.3</v>
      </c>
      <c r="L623" s="6">
        <f t="shared" si="225"/>
        <v>0</v>
      </c>
      <c r="M623" s="6">
        <f t="shared" si="225"/>
        <v>0</v>
      </c>
      <c r="N623" s="6">
        <f t="shared" si="200"/>
        <v>1711.3</v>
      </c>
      <c r="O623" s="6">
        <f t="shared" si="225"/>
        <v>0</v>
      </c>
      <c r="P623" s="6">
        <f t="shared" si="225"/>
        <v>0</v>
      </c>
      <c r="Q623" s="6">
        <f t="shared" si="220"/>
        <v>1711.3</v>
      </c>
      <c r="R623" s="6">
        <f t="shared" si="225"/>
        <v>0</v>
      </c>
      <c r="S623" s="6">
        <f t="shared" si="225"/>
        <v>0</v>
      </c>
      <c r="T623" s="252">
        <f t="shared" si="213"/>
        <v>1711.3</v>
      </c>
      <c r="U623" s="6">
        <f t="shared" si="225"/>
        <v>0</v>
      </c>
      <c r="V623" s="6">
        <f t="shared" si="225"/>
        <v>0</v>
      </c>
      <c r="W623" s="6">
        <f t="shared" si="198"/>
        <v>1711.3</v>
      </c>
      <c r="X623" s="6">
        <f t="shared" si="225"/>
        <v>0</v>
      </c>
      <c r="Y623" s="6">
        <f t="shared" si="225"/>
        <v>0</v>
      </c>
      <c r="Z623" s="6">
        <f t="shared" si="196"/>
        <v>1711.3</v>
      </c>
      <c r="AA623" s="6">
        <f t="shared" si="225"/>
        <v>0</v>
      </c>
      <c r="AB623" s="6">
        <f t="shared" si="225"/>
        <v>0</v>
      </c>
      <c r="AC623" s="6">
        <f t="shared" ref="AC623:AC629" si="228">Z623+AA623+AB623</f>
        <v>1711.3</v>
      </c>
      <c r="AD623" s="6">
        <f t="shared" si="225"/>
        <v>0</v>
      </c>
      <c r="AE623" s="6">
        <f t="shared" si="225"/>
        <v>-50.4</v>
      </c>
      <c r="AF623" s="6">
        <f>AC623+AD623+AE623-0.1</f>
        <v>1660.8</v>
      </c>
      <c r="AG623" s="6">
        <f t="shared" si="225"/>
        <v>0</v>
      </c>
      <c r="AH623" s="6">
        <f t="shared" si="225"/>
        <v>0</v>
      </c>
      <c r="AI623" s="6">
        <f t="shared" si="194"/>
        <v>1660.8</v>
      </c>
      <c r="AJ623" s="6">
        <f t="shared" si="225"/>
        <v>0</v>
      </c>
      <c r="AK623" s="6">
        <f t="shared" si="225"/>
        <v>0</v>
      </c>
      <c r="AL623" s="6">
        <f t="shared" ref="AL623:AL630" si="229">AI623+AJ623+AK623</f>
        <v>1660.8</v>
      </c>
      <c r="AM623" s="156">
        <f t="shared" si="227"/>
        <v>1660.8</v>
      </c>
      <c r="AN623" s="252">
        <f t="shared" si="208"/>
        <v>100</v>
      </c>
    </row>
    <row r="624" spans="1:40" ht="33.75" customHeight="1">
      <c r="A624" s="9" t="s">
        <v>101</v>
      </c>
      <c r="B624" s="60">
        <v>931</v>
      </c>
      <c r="C624" s="8" t="s">
        <v>98</v>
      </c>
      <c r="D624" s="8" t="s">
        <v>153</v>
      </c>
      <c r="E624" s="8"/>
      <c r="F624" s="156">
        <f>F625+F626+F627</f>
        <v>1387.3</v>
      </c>
      <c r="G624" s="161">
        <f>G625+G626+G627</f>
        <v>324</v>
      </c>
      <c r="H624" s="6">
        <f t="shared" si="226"/>
        <v>1711.3</v>
      </c>
      <c r="I624" s="6">
        <f>I625+I626+I627</f>
        <v>0</v>
      </c>
      <c r="J624" s="6"/>
      <c r="K624" s="252">
        <f t="shared" si="223"/>
        <v>1711.3</v>
      </c>
      <c r="L624" s="6">
        <f>L625+L626+L627</f>
        <v>0</v>
      </c>
      <c r="M624" s="6">
        <f>M625+M626+M627</f>
        <v>0</v>
      </c>
      <c r="N624" s="6">
        <f t="shared" si="200"/>
        <v>1711.3</v>
      </c>
      <c r="O624" s="6">
        <f>O625+O626</f>
        <v>0</v>
      </c>
      <c r="P624" s="6">
        <f>P625+P626</f>
        <v>0</v>
      </c>
      <c r="Q624" s="6">
        <f t="shared" si="220"/>
        <v>1711.3</v>
      </c>
      <c r="R624" s="6">
        <f>R625+R626</f>
        <v>0</v>
      </c>
      <c r="S624" s="6">
        <f>S625+S626</f>
        <v>0</v>
      </c>
      <c r="T624" s="252">
        <f t="shared" si="213"/>
        <v>1711.3</v>
      </c>
      <c r="U624" s="6">
        <f>U625+U626</f>
        <v>0</v>
      </c>
      <c r="V624" s="6">
        <f>V625+V626</f>
        <v>0</v>
      </c>
      <c r="W624" s="6">
        <f t="shared" si="198"/>
        <v>1711.3</v>
      </c>
      <c r="X624" s="6">
        <f>X625+X626</f>
        <v>0</v>
      </c>
      <c r="Y624" s="6">
        <f>Y625+Y626</f>
        <v>0</v>
      </c>
      <c r="Z624" s="6">
        <f t="shared" si="196"/>
        <v>1711.3</v>
      </c>
      <c r="AA624" s="6">
        <f>AA625+AA626</f>
        <v>0</v>
      </c>
      <c r="AB624" s="6">
        <f>AB625+AB626</f>
        <v>0</v>
      </c>
      <c r="AC624" s="6">
        <f t="shared" si="228"/>
        <v>1711.3</v>
      </c>
      <c r="AD624" s="6">
        <f>AD625+AD626</f>
        <v>0</v>
      </c>
      <c r="AE624" s="6">
        <f>AE625+AE626</f>
        <v>-50.4</v>
      </c>
      <c r="AF624" s="6">
        <f>AC624+AD624+AE624-0.1</f>
        <v>1660.8</v>
      </c>
      <c r="AG624" s="6">
        <f>AG625+AG626</f>
        <v>0</v>
      </c>
      <c r="AH624" s="6">
        <f>AH625+AH626</f>
        <v>0</v>
      </c>
      <c r="AI624" s="6">
        <f t="shared" ref="AI624:AI630" si="230">AF624+AG624+AH624</f>
        <v>1660.8</v>
      </c>
      <c r="AJ624" s="6">
        <f>AJ625+AJ626</f>
        <v>0</v>
      </c>
      <c r="AK624" s="6">
        <f>AK625+AK626</f>
        <v>0</v>
      </c>
      <c r="AL624" s="6">
        <f t="shared" si="229"/>
        <v>1660.8</v>
      </c>
      <c r="AM624" s="156">
        <f>AM625+AM626+AM627</f>
        <v>1660.8</v>
      </c>
      <c r="AN624" s="252">
        <f t="shared" si="208"/>
        <v>100</v>
      </c>
    </row>
    <row r="625" spans="1:40" ht="33.75" customHeight="1">
      <c r="A625" s="1" t="s">
        <v>6</v>
      </c>
      <c r="B625" s="60">
        <v>931</v>
      </c>
      <c r="C625" s="8" t="s">
        <v>98</v>
      </c>
      <c r="D625" s="8" t="s">
        <v>153</v>
      </c>
      <c r="E625" s="8" t="s">
        <v>7</v>
      </c>
      <c r="F625" s="138">
        <f>510.3+831</f>
        <v>1341.3</v>
      </c>
      <c r="G625" s="138"/>
      <c r="H625" s="6">
        <f t="shared" si="226"/>
        <v>1341.3</v>
      </c>
      <c r="I625" s="6"/>
      <c r="J625" s="6"/>
      <c r="K625" s="252">
        <f t="shared" si="223"/>
        <v>1341.3</v>
      </c>
      <c r="L625" s="6"/>
      <c r="M625" s="6"/>
      <c r="N625" s="6">
        <f t="shared" si="200"/>
        <v>1341.3</v>
      </c>
      <c r="O625" s="6"/>
      <c r="P625" s="6"/>
      <c r="Q625" s="6">
        <f t="shared" si="220"/>
        <v>1341.3</v>
      </c>
      <c r="R625" s="6"/>
      <c r="S625" s="6"/>
      <c r="T625" s="252">
        <f t="shared" si="213"/>
        <v>1341.3</v>
      </c>
      <c r="U625" s="6"/>
      <c r="V625" s="6"/>
      <c r="W625" s="6">
        <f t="shared" si="198"/>
        <v>1341.3</v>
      </c>
      <c r="X625" s="6"/>
      <c r="Y625" s="6"/>
      <c r="Z625" s="6">
        <f t="shared" si="196"/>
        <v>1341.3</v>
      </c>
      <c r="AA625" s="6"/>
      <c r="AB625" s="6"/>
      <c r="AC625" s="6">
        <f t="shared" si="228"/>
        <v>1341.3</v>
      </c>
      <c r="AD625" s="6"/>
      <c r="AE625" s="6">
        <f>-23.8-15.1+10.9</f>
        <v>-28</v>
      </c>
      <c r="AF625" s="6">
        <f>AC625+AD625+AE625-0.1</f>
        <v>1313.2</v>
      </c>
      <c r="AG625" s="6"/>
      <c r="AH625" s="6"/>
      <c r="AI625" s="6">
        <f t="shared" si="230"/>
        <v>1313.2</v>
      </c>
      <c r="AJ625" s="6"/>
      <c r="AK625" s="6"/>
      <c r="AL625" s="6">
        <f t="shared" si="229"/>
        <v>1313.2</v>
      </c>
      <c r="AM625" s="138">
        <v>1313.2</v>
      </c>
      <c r="AN625" s="252">
        <f t="shared" si="208"/>
        <v>100</v>
      </c>
    </row>
    <row r="626" spans="1:40" ht="21.75" customHeight="1">
      <c r="A626" s="1" t="s">
        <v>8</v>
      </c>
      <c r="B626" s="60">
        <v>931</v>
      </c>
      <c r="C626" s="8" t="s">
        <v>98</v>
      </c>
      <c r="D626" s="8" t="s">
        <v>153</v>
      </c>
      <c r="E626" s="8" t="s">
        <v>9</v>
      </c>
      <c r="F626" s="8" t="s">
        <v>357</v>
      </c>
      <c r="G626" s="138"/>
      <c r="H626" s="6">
        <f t="shared" si="226"/>
        <v>46</v>
      </c>
      <c r="I626" s="6"/>
      <c r="J626" s="6"/>
      <c r="K626" s="252">
        <f t="shared" si="223"/>
        <v>46</v>
      </c>
      <c r="L626" s="6"/>
      <c r="M626" s="6"/>
      <c r="N626" s="6">
        <f t="shared" si="200"/>
        <v>46</v>
      </c>
      <c r="O626" s="6"/>
      <c r="P626" s="6"/>
      <c r="Q626" s="6">
        <f t="shared" si="220"/>
        <v>46</v>
      </c>
      <c r="R626" s="6"/>
      <c r="S626" s="6"/>
      <c r="T626" s="252">
        <f t="shared" si="213"/>
        <v>46</v>
      </c>
      <c r="U626" s="6"/>
      <c r="V626" s="6"/>
      <c r="W626" s="6">
        <f t="shared" si="198"/>
        <v>46</v>
      </c>
      <c r="X626" s="6"/>
      <c r="Y626" s="6"/>
      <c r="Z626" s="6">
        <f t="shared" si="196"/>
        <v>46</v>
      </c>
      <c r="AA626" s="6"/>
      <c r="AB626" s="6"/>
      <c r="AC626" s="6">
        <f t="shared" si="228"/>
        <v>46</v>
      </c>
      <c r="AD626" s="6"/>
      <c r="AE626" s="6">
        <v>-22.4</v>
      </c>
      <c r="AF626" s="6">
        <f t="shared" si="224"/>
        <v>23.6</v>
      </c>
      <c r="AG626" s="6"/>
      <c r="AH626" s="6"/>
      <c r="AI626" s="6">
        <f t="shared" si="230"/>
        <v>23.6</v>
      </c>
      <c r="AJ626" s="6"/>
      <c r="AK626" s="6"/>
      <c r="AL626" s="6">
        <f t="shared" si="229"/>
        <v>23.6</v>
      </c>
      <c r="AM626" s="6">
        <v>23.6</v>
      </c>
      <c r="AN626" s="252">
        <f t="shared" si="208"/>
        <v>100</v>
      </c>
    </row>
    <row r="627" spans="1:40" ht="33.75" customHeight="1">
      <c r="A627" s="1" t="s">
        <v>181</v>
      </c>
      <c r="B627" s="60">
        <v>931</v>
      </c>
      <c r="C627" s="8" t="s">
        <v>98</v>
      </c>
      <c r="D627" s="8" t="s">
        <v>180</v>
      </c>
      <c r="E627" s="8" t="s">
        <v>7</v>
      </c>
      <c r="F627" s="8"/>
      <c r="G627" s="138">
        <v>324</v>
      </c>
      <c r="H627" s="6">
        <f t="shared" si="226"/>
        <v>324</v>
      </c>
      <c r="I627" s="6"/>
      <c r="J627" s="6"/>
      <c r="K627" s="252">
        <f t="shared" si="223"/>
        <v>324</v>
      </c>
      <c r="L627" s="6"/>
      <c r="M627" s="6"/>
      <c r="N627" s="6">
        <f t="shared" si="200"/>
        <v>324</v>
      </c>
      <c r="O627" s="6"/>
      <c r="P627" s="6"/>
      <c r="Q627" s="6">
        <f t="shared" si="220"/>
        <v>324</v>
      </c>
      <c r="R627" s="6"/>
      <c r="S627" s="6"/>
      <c r="T627" s="252">
        <f t="shared" si="213"/>
        <v>324</v>
      </c>
      <c r="U627" s="6"/>
      <c r="V627" s="6"/>
      <c r="W627" s="6">
        <f t="shared" si="198"/>
        <v>324</v>
      </c>
      <c r="X627" s="6"/>
      <c r="Y627" s="6"/>
      <c r="Z627" s="6">
        <f t="shared" si="196"/>
        <v>324</v>
      </c>
      <c r="AA627" s="6"/>
      <c r="AB627" s="6"/>
      <c r="AC627" s="6">
        <f t="shared" si="228"/>
        <v>324</v>
      </c>
      <c r="AD627" s="6"/>
      <c r="AE627" s="6"/>
      <c r="AF627" s="6">
        <f t="shared" si="224"/>
        <v>324</v>
      </c>
      <c r="AG627" s="6"/>
      <c r="AH627" s="6"/>
      <c r="AI627" s="6">
        <f t="shared" si="230"/>
        <v>324</v>
      </c>
      <c r="AJ627" s="6"/>
      <c r="AK627" s="6"/>
      <c r="AL627" s="6">
        <f t="shared" si="229"/>
        <v>324</v>
      </c>
      <c r="AM627" s="6">
        <v>324</v>
      </c>
      <c r="AN627" s="252">
        <f t="shared" si="208"/>
        <v>100</v>
      </c>
    </row>
    <row r="628" spans="1:40" ht="33.75" hidden="1" customHeight="1">
      <c r="A628" s="1" t="s">
        <v>121</v>
      </c>
      <c r="B628" s="60">
        <v>931</v>
      </c>
      <c r="C628" s="8" t="s">
        <v>98</v>
      </c>
      <c r="D628" s="8" t="s">
        <v>154</v>
      </c>
      <c r="E628" s="8"/>
      <c r="F628" s="156">
        <f>F629</f>
        <v>0</v>
      </c>
      <c r="G628" s="161">
        <f>G629</f>
        <v>0</v>
      </c>
      <c r="H628" s="6">
        <f t="shared" si="226"/>
        <v>0</v>
      </c>
      <c r="I628" s="6"/>
      <c r="J628" s="6"/>
      <c r="K628" s="252">
        <f t="shared" si="223"/>
        <v>0</v>
      </c>
      <c r="L628" s="6"/>
      <c r="M628" s="6">
        <f>M629</f>
        <v>0</v>
      </c>
      <c r="N628" s="6">
        <f t="shared" si="200"/>
        <v>0</v>
      </c>
      <c r="O628" s="6"/>
      <c r="P628" s="6"/>
      <c r="Q628" s="6">
        <f t="shared" si="220"/>
        <v>0</v>
      </c>
      <c r="R628" s="6"/>
      <c r="S628" s="6"/>
      <c r="T628" s="252">
        <f t="shared" si="213"/>
        <v>0</v>
      </c>
      <c r="U628" s="6"/>
      <c r="V628" s="6"/>
      <c r="W628" s="6">
        <f t="shared" si="198"/>
        <v>0</v>
      </c>
      <c r="X628" s="6"/>
      <c r="Y628" s="6"/>
      <c r="Z628" s="6">
        <f t="shared" si="196"/>
        <v>0</v>
      </c>
      <c r="AA628" s="6"/>
      <c r="AB628" s="6"/>
      <c r="AC628" s="6">
        <f t="shared" si="228"/>
        <v>0</v>
      </c>
      <c r="AD628" s="6"/>
      <c r="AE628" s="6"/>
      <c r="AF628" s="6">
        <f t="shared" ref="AF628:AF630" si="231">AC628+AD628+AE628</f>
        <v>0</v>
      </c>
      <c r="AG628" s="6"/>
      <c r="AH628" s="6"/>
      <c r="AI628" s="6">
        <f t="shared" si="230"/>
        <v>0</v>
      </c>
      <c r="AJ628" s="6"/>
      <c r="AK628" s="6"/>
      <c r="AL628" s="6">
        <f t="shared" si="229"/>
        <v>0</v>
      </c>
      <c r="AM628" s="156">
        <f>AM629</f>
        <v>0</v>
      </c>
      <c r="AN628" s="252" t="e">
        <f t="shared" si="208"/>
        <v>#DIV/0!</v>
      </c>
    </row>
    <row r="629" spans="1:40" ht="33.75" hidden="1" customHeight="1">
      <c r="A629" s="9" t="s">
        <v>99</v>
      </c>
      <c r="B629" s="60">
        <v>931</v>
      </c>
      <c r="C629" s="8" t="s">
        <v>98</v>
      </c>
      <c r="D629" s="8" t="s">
        <v>154</v>
      </c>
      <c r="E629" s="8" t="s">
        <v>18</v>
      </c>
      <c r="F629" s="8"/>
      <c r="G629" s="138"/>
      <c r="H629" s="6">
        <f t="shared" si="226"/>
        <v>0</v>
      </c>
      <c r="I629" s="6"/>
      <c r="J629" s="6"/>
      <c r="K629" s="252">
        <f t="shared" si="223"/>
        <v>0</v>
      </c>
      <c r="L629" s="6"/>
      <c r="M629" s="6"/>
      <c r="N629" s="6">
        <f t="shared" si="200"/>
        <v>0</v>
      </c>
      <c r="O629" s="6"/>
      <c r="P629" s="6"/>
      <c r="Q629" s="6">
        <f t="shared" si="220"/>
        <v>0</v>
      </c>
      <c r="R629" s="6"/>
      <c r="S629" s="6"/>
      <c r="T629" s="252">
        <f t="shared" si="213"/>
        <v>0</v>
      </c>
      <c r="U629" s="6"/>
      <c r="V629" s="6"/>
      <c r="W629" s="6">
        <f t="shared" si="198"/>
        <v>0</v>
      </c>
      <c r="X629" s="6"/>
      <c r="Y629" s="6"/>
      <c r="Z629" s="6">
        <f t="shared" si="196"/>
        <v>0</v>
      </c>
      <c r="AA629" s="6"/>
      <c r="AB629" s="6"/>
      <c r="AC629" s="6">
        <f t="shared" si="228"/>
        <v>0</v>
      </c>
      <c r="AD629" s="6"/>
      <c r="AE629" s="6"/>
      <c r="AF629" s="6">
        <f t="shared" si="231"/>
        <v>0</v>
      </c>
      <c r="AG629" s="6"/>
      <c r="AH629" s="6"/>
      <c r="AI629" s="6">
        <f t="shared" si="230"/>
        <v>0</v>
      </c>
      <c r="AJ629" s="6"/>
      <c r="AK629" s="6"/>
      <c r="AL629" s="6">
        <f t="shared" si="229"/>
        <v>0</v>
      </c>
      <c r="AM629" s="6"/>
      <c r="AN629" s="252" t="e">
        <f t="shared" si="208"/>
        <v>#DIV/0!</v>
      </c>
    </row>
    <row r="630" spans="1:40" s="55" customFormat="1" ht="33.75" customHeight="1">
      <c r="A630" s="151" t="s">
        <v>102</v>
      </c>
      <c r="B630" s="111"/>
      <c r="C630" s="112"/>
      <c r="D630" s="112"/>
      <c r="E630" s="112"/>
      <c r="F630" s="201" t="e">
        <f>F10+F27+F248+F532+F620</f>
        <v>#REF!</v>
      </c>
      <c r="G630" s="201">
        <f>G10+G27+G248+G532+G620</f>
        <v>323731.3</v>
      </c>
      <c r="H630" s="26" t="e">
        <f t="shared" si="226"/>
        <v>#REF!</v>
      </c>
      <c r="I630" s="113">
        <f>I10+I27+I248+I532+I620</f>
        <v>11917.7</v>
      </c>
      <c r="J630" s="113">
        <f>J10+J27+J248+J532+J620</f>
        <v>14730.480000000001</v>
      </c>
      <c r="K630" s="113" t="e">
        <f>K10+K27+K248+K532+K620</f>
        <v>#REF!</v>
      </c>
      <c r="L630" s="113">
        <f>L10+L27+L248+L532+L620</f>
        <v>-1318.5</v>
      </c>
      <c r="M630" s="113">
        <f>M10+M27+M248+M532+M620</f>
        <v>16065.4</v>
      </c>
      <c r="N630" s="26" t="e">
        <f t="shared" si="200"/>
        <v>#REF!</v>
      </c>
      <c r="O630" s="113">
        <f>O10+O27+O248+O532+O620</f>
        <v>-1.1000000000000085</v>
      </c>
      <c r="P630" s="113">
        <f>P10+P27+P248+P532+P620</f>
        <v>3733.3</v>
      </c>
      <c r="Q630" s="113" t="e">
        <f>N630+O630+P630</f>
        <v>#REF!</v>
      </c>
      <c r="R630" s="113">
        <f>R10+R27+R248+R532+R620</f>
        <v>4400.3999999999996</v>
      </c>
      <c r="S630" s="113">
        <f>S10+S27+S248+S532+S620</f>
        <v>9181.4</v>
      </c>
      <c r="T630" s="252" t="e">
        <f t="shared" si="213"/>
        <v>#REF!</v>
      </c>
      <c r="U630" s="113">
        <f>U10+U27+U248+U532+U620</f>
        <v>-1414.4</v>
      </c>
      <c r="V630" s="113">
        <f>V10+V27+V248+V532+V620</f>
        <v>4942.8999999999996</v>
      </c>
      <c r="W630" s="26" t="e">
        <f>T630+U630+V630</f>
        <v>#REF!</v>
      </c>
      <c r="X630" s="113">
        <f>X10+X27+X248+X532+X620</f>
        <v>0</v>
      </c>
      <c r="Y630" s="113">
        <f>Y10+Y27+Y248+Y532+Y620</f>
        <v>4378.8999999999996</v>
      </c>
      <c r="Z630" s="26" t="e">
        <f>W630+X630+Y630</f>
        <v>#REF!</v>
      </c>
      <c r="AA630" s="113">
        <f>AA10+AA27+AA248+AA532+AA620</f>
        <v>-2550</v>
      </c>
      <c r="AB630" s="113">
        <f>AB10+AB27+AB248+AB532+AB620</f>
        <v>0</v>
      </c>
      <c r="AC630" s="26">
        <v>544964.80000000005</v>
      </c>
      <c r="AD630" s="113">
        <f>AD10+AD27+AD248+AD532+AD620</f>
        <v>-2252.0000000000005</v>
      </c>
      <c r="AE630" s="113">
        <f>AE10+AE27+AE248+AE532+AE620</f>
        <v>-7038.0999999999985</v>
      </c>
      <c r="AF630" s="26">
        <f t="shared" si="231"/>
        <v>535674.70000000007</v>
      </c>
      <c r="AG630" s="113" t="e">
        <f>AG10+AG27+AG248+AG532+AG620</f>
        <v>#REF!</v>
      </c>
      <c r="AH630" s="113" t="e">
        <f>AH10+AH27+AH248+AH532+AH620</f>
        <v>#REF!</v>
      </c>
      <c r="AI630" s="26" t="e">
        <f t="shared" si="230"/>
        <v>#REF!</v>
      </c>
      <c r="AJ630" s="113" t="e">
        <f>AJ10+AJ27+AJ248+AJ532+AJ620</f>
        <v>#REF!</v>
      </c>
      <c r="AK630" s="113" t="e">
        <f>AK10+AK27+AK248+AK532+AK620</f>
        <v>#REF!</v>
      </c>
      <c r="AL630" s="26" t="e">
        <f t="shared" si="229"/>
        <v>#REF!</v>
      </c>
      <c r="AM630" s="113">
        <f>AM10+AM27+AM248+AM532+AM620</f>
        <v>529472.20000000007</v>
      </c>
      <c r="AN630" s="252">
        <f t="shared" si="208"/>
        <v>98.842114439976342</v>
      </c>
    </row>
    <row r="631" spans="1:40" ht="33.75" customHeight="1">
      <c r="A631" s="114"/>
      <c r="B631" s="115"/>
      <c r="C631" s="116"/>
      <c r="D631" s="116"/>
      <c r="E631" s="116"/>
      <c r="F631" s="116"/>
      <c r="G631" s="116"/>
      <c r="H631" s="117"/>
      <c r="I631" s="117"/>
      <c r="J631" s="117"/>
      <c r="K631" s="118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8"/>
      <c r="X631" s="118"/>
      <c r="Y631" s="118"/>
      <c r="Z631" s="118"/>
      <c r="AA631" s="119"/>
      <c r="AB631" s="119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:40" ht="33.75" customHeight="1">
      <c r="A632" s="114"/>
      <c r="B632" s="115"/>
      <c r="C632" s="116"/>
      <c r="D632" s="62"/>
      <c r="E632" s="62"/>
      <c r="F632" s="62"/>
      <c r="G632" s="62"/>
      <c r="H632" s="62" t="s">
        <v>305</v>
      </c>
      <c r="I632" s="62"/>
      <c r="J632" s="62"/>
      <c r="K632" s="62">
        <v>2018</v>
      </c>
      <c r="L632" s="62"/>
      <c r="M632" s="62"/>
      <c r="N632" s="62">
        <v>2018</v>
      </c>
      <c r="O632" s="120"/>
      <c r="P632" s="120"/>
      <c r="Q632" s="120"/>
      <c r="R632" s="120"/>
      <c r="S632" s="120"/>
      <c r="T632" s="62" t="s">
        <v>303</v>
      </c>
      <c r="U632" s="62"/>
      <c r="V632" s="62"/>
      <c r="W632" s="62" t="s">
        <v>256</v>
      </c>
      <c r="X632" s="8"/>
      <c r="Y632" s="8"/>
      <c r="Z632" s="62" t="s">
        <v>256</v>
      </c>
      <c r="AA632" s="27"/>
      <c r="AB632" s="27"/>
      <c r="AC632" s="62" t="s">
        <v>256</v>
      </c>
      <c r="AD632" s="8"/>
      <c r="AE632" s="8"/>
      <c r="AF632" s="62" t="s">
        <v>256</v>
      </c>
      <c r="AG632" s="8"/>
      <c r="AH632" s="8"/>
      <c r="AI632" s="62" t="s">
        <v>256</v>
      </c>
      <c r="AJ632" s="51" t="s">
        <v>274</v>
      </c>
      <c r="AK632" s="51" t="s">
        <v>275</v>
      </c>
      <c r="AL632" s="62" t="s">
        <v>256</v>
      </c>
      <c r="AM632" s="62"/>
      <c r="AN632" s="62" t="s">
        <v>304</v>
      </c>
    </row>
    <row r="633" spans="1:40" ht="33.75" customHeight="1">
      <c r="A633" s="114"/>
      <c r="B633" s="115"/>
      <c r="C633" s="116"/>
      <c r="D633" s="177" t="s">
        <v>279</v>
      </c>
      <c r="E633" s="62"/>
      <c r="F633" s="178"/>
      <c r="G633" s="178"/>
      <c r="H633" s="179">
        <f>H29</f>
        <v>1387</v>
      </c>
      <c r="I633" s="178"/>
      <c r="J633" s="178"/>
      <c r="K633" s="278">
        <f>K29</f>
        <v>1387</v>
      </c>
      <c r="L633" s="178"/>
      <c r="M633" s="62"/>
      <c r="N633" s="179">
        <f>N29</f>
        <v>1387</v>
      </c>
      <c r="O633" s="120"/>
      <c r="P633" s="120"/>
      <c r="Q633" s="126">
        <f>N633+O633+P633</f>
        <v>1387</v>
      </c>
      <c r="R633" s="120"/>
      <c r="S633" s="120"/>
      <c r="T633" s="126">
        <f>Q633+R633+S633</f>
        <v>1387</v>
      </c>
      <c r="U633" s="278">
        <f>U29</f>
        <v>58.6</v>
      </c>
      <c r="V633" s="178"/>
      <c r="W633" s="126">
        <f>T633+U633+V633</f>
        <v>1445.6</v>
      </c>
      <c r="X633" s="74"/>
      <c r="Y633" s="74"/>
      <c r="Z633" s="178"/>
      <c r="AA633" s="72"/>
      <c r="AB633" s="72"/>
      <c r="AC633" s="295">
        <f>AC29</f>
        <v>1445.6</v>
      </c>
      <c r="AD633" s="296">
        <f>AD29</f>
        <v>0</v>
      </c>
      <c r="AE633" s="296">
        <f>AE29</f>
        <v>-48.7</v>
      </c>
      <c r="AF633" s="297">
        <f>AC633+AD633+AE633</f>
        <v>1396.8999999999999</v>
      </c>
      <c r="AG633" s="8"/>
      <c r="AH633" s="8"/>
      <c r="AI633" s="62"/>
      <c r="AJ633" s="51"/>
      <c r="AK633" s="51"/>
      <c r="AL633" s="62"/>
      <c r="AM633" s="179">
        <f t="shared" ref="AM633:AN633" si="232">AM29</f>
        <v>1396.8999999999999</v>
      </c>
      <c r="AN633" s="179">
        <f t="shared" si="232"/>
        <v>100</v>
      </c>
    </row>
    <row r="634" spans="1:40" ht="33.75" customHeight="1">
      <c r="A634" s="63"/>
      <c r="B634" s="63"/>
      <c r="C634" s="63"/>
      <c r="D634" s="121" t="s">
        <v>4</v>
      </c>
      <c r="E634" s="122"/>
      <c r="F634" s="152"/>
      <c r="G634" s="152"/>
      <c r="H634" s="123">
        <f>H13</f>
        <v>388.3</v>
      </c>
      <c r="I634" s="124">
        <f>I12</f>
        <v>0</v>
      </c>
      <c r="J634" s="124">
        <f>J12</f>
        <v>0</v>
      </c>
      <c r="K634" s="123">
        <f>K12</f>
        <v>388.3</v>
      </c>
      <c r="L634" s="124">
        <f>L12</f>
        <v>0</v>
      </c>
      <c r="M634" s="125">
        <f>M12</f>
        <v>0</v>
      </c>
      <c r="N634" s="126">
        <f>K634+L634+M634</f>
        <v>388.3</v>
      </c>
      <c r="O634" s="124">
        <f>O12</f>
        <v>0</v>
      </c>
      <c r="P634" s="124">
        <f>P12</f>
        <v>0</v>
      </c>
      <c r="Q634" s="126">
        <f>N634+O634+P634</f>
        <v>388.3</v>
      </c>
      <c r="R634" s="124">
        <f>R12</f>
        <v>0</v>
      </c>
      <c r="S634" s="124">
        <f>S12</f>
        <v>0</v>
      </c>
      <c r="T634" s="126">
        <f>Q634+R634+S634</f>
        <v>388.3</v>
      </c>
      <c r="U634" s="124">
        <f>U12</f>
        <v>0</v>
      </c>
      <c r="V634" s="124">
        <f>V12</f>
        <v>-1.5</v>
      </c>
      <c r="W634" s="126">
        <f t="shared" ref="W634:W664" si="233">T634+U634+V634</f>
        <v>386.8</v>
      </c>
      <c r="X634" s="124">
        <f>X12</f>
        <v>0</v>
      </c>
      <c r="Y634" s="124">
        <f>Y12</f>
        <v>0</v>
      </c>
      <c r="Z634" s="124">
        <f>W634+X634+Y634</f>
        <v>386.8</v>
      </c>
      <c r="AA634" s="124">
        <f>AA12</f>
        <v>0</v>
      </c>
      <c r="AB634" s="124">
        <f>AB12</f>
        <v>0</v>
      </c>
      <c r="AC634" s="297">
        <f>Z634+AA634+AB634</f>
        <v>386.8</v>
      </c>
      <c r="AD634" s="297">
        <f>AD12</f>
        <v>0</v>
      </c>
      <c r="AE634" s="297">
        <f>AE12</f>
        <v>-2.5</v>
      </c>
      <c r="AF634" s="297">
        <f t="shared" ref="AF634:AF665" si="234">AC634+AD634+AE634</f>
        <v>384.3</v>
      </c>
      <c r="AG634" s="125">
        <f>AG12</f>
        <v>0</v>
      </c>
      <c r="AH634" s="125">
        <f>AH12</f>
        <v>0</v>
      </c>
      <c r="AI634" s="125">
        <f t="shared" ref="AI634:AI650" si="235">AF634+AG634+AH634</f>
        <v>384.3</v>
      </c>
      <c r="AJ634" s="125">
        <f>AJ12</f>
        <v>0</v>
      </c>
      <c r="AK634" s="125">
        <f>AK12</f>
        <v>0</v>
      </c>
      <c r="AL634" s="140">
        <f>AI634+AJ634+AK634</f>
        <v>384.3</v>
      </c>
      <c r="AM634" s="123">
        <f t="shared" ref="AM634:AN634" si="236">AM13</f>
        <v>384.3</v>
      </c>
      <c r="AN634" s="123">
        <f t="shared" si="236"/>
        <v>100</v>
      </c>
    </row>
    <row r="635" spans="1:40" ht="33.75" customHeight="1">
      <c r="A635" s="63"/>
      <c r="B635" s="63"/>
      <c r="C635" s="63"/>
      <c r="D635" s="127" t="s">
        <v>12</v>
      </c>
      <c r="E635" s="122"/>
      <c r="F635" s="122"/>
      <c r="G635" s="122"/>
      <c r="H635" s="128">
        <f t="shared" ref="H635:M635" si="237">H35+H250</f>
        <v>25032.1</v>
      </c>
      <c r="I635" s="125">
        <f t="shared" si="237"/>
        <v>0</v>
      </c>
      <c r="J635" s="125">
        <f t="shared" si="237"/>
        <v>4.4000000000000004</v>
      </c>
      <c r="K635" s="128">
        <f t="shared" si="237"/>
        <v>25036.5</v>
      </c>
      <c r="L635" s="125">
        <f t="shared" si="237"/>
        <v>0</v>
      </c>
      <c r="M635" s="125">
        <f t="shared" si="237"/>
        <v>0</v>
      </c>
      <c r="N635" s="126">
        <f t="shared" ref="N635:N665" si="238">K635+L635+M635</f>
        <v>25036.5</v>
      </c>
      <c r="O635" s="125">
        <f>O35+O250</f>
        <v>0</v>
      </c>
      <c r="P635" s="125">
        <f>P35+P250</f>
        <v>0</v>
      </c>
      <c r="Q635" s="126">
        <f t="shared" ref="Q635:Q664" si="239">N635+O635+P635</f>
        <v>25036.5</v>
      </c>
      <c r="R635" s="125">
        <f>R35+R250</f>
        <v>0</v>
      </c>
      <c r="S635" s="125">
        <f>S35+S250</f>
        <v>0.10000000000000009</v>
      </c>
      <c r="T635" s="126">
        <f t="shared" ref="T635:T664" si="240">Q635+R635+S635</f>
        <v>25036.6</v>
      </c>
      <c r="U635" s="125">
        <f>U35+U250</f>
        <v>160.1</v>
      </c>
      <c r="V635" s="125">
        <f>V35+V250</f>
        <v>0</v>
      </c>
      <c r="W635" s="126">
        <f t="shared" si="233"/>
        <v>25196.699999999997</v>
      </c>
      <c r="X635" s="125">
        <f>X35+X250</f>
        <v>0</v>
      </c>
      <c r="Y635" s="125">
        <f>Y35+Y250</f>
        <v>0</v>
      </c>
      <c r="Z635" s="124">
        <f t="shared" ref="Z635:Z665" si="241">W635+X635+Y635</f>
        <v>25196.699999999997</v>
      </c>
      <c r="AA635" s="125">
        <f>AA35+AA250</f>
        <v>0</v>
      </c>
      <c r="AB635" s="125">
        <f>AB35+AB250</f>
        <v>0</v>
      </c>
      <c r="AC635" s="297">
        <f>AC35+AC250</f>
        <v>25192.2</v>
      </c>
      <c r="AD635" s="297">
        <f>AD35+AD250</f>
        <v>1.5</v>
      </c>
      <c r="AE635" s="297">
        <f>AE35+AE250</f>
        <v>-181</v>
      </c>
      <c r="AF635" s="297">
        <f t="shared" si="234"/>
        <v>25012.7</v>
      </c>
      <c r="AG635" s="125">
        <f>AG35+AG250</f>
        <v>0</v>
      </c>
      <c r="AH635" s="125">
        <f>AH35+AH250</f>
        <v>0</v>
      </c>
      <c r="AI635" s="125">
        <f t="shared" si="235"/>
        <v>25012.7</v>
      </c>
      <c r="AJ635" s="125">
        <f>AJ35+AJ250</f>
        <v>0</v>
      </c>
      <c r="AK635" s="125">
        <f>AK35+AK250</f>
        <v>0</v>
      </c>
      <c r="AL635" s="140">
        <f t="shared" ref="AL635:AL665" si="242">AI635+AJ635+AK635</f>
        <v>25012.7</v>
      </c>
      <c r="AM635" s="128">
        <f>AM35+AM250</f>
        <v>24695.399999999998</v>
      </c>
      <c r="AN635" s="128">
        <f>AN35+AN250</f>
        <v>188.74430104828551</v>
      </c>
    </row>
    <row r="636" spans="1:40" ht="33.75" customHeight="1">
      <c r="A636" s="63"/>
      <c r="B636" s="63"/>
      <c r="C636" s="63"/>
      <c r="D636" s="127" t="s">
        <v>103</v>
      </c>
      <c r="E636" s="122"/>
      <c r="F636" s="122"/>
      <c r="G636" s="122"/>
      <c r="H636" s="128">
        <f t="shared" ref="H636:M636" si="243">H60</f>
        <v>6.8</v>
      </c>
      <c r="I636" s="128">
        <f t="shared" si="243"/>
        <v>0</v>
      </c>
      <c r="J636" s="128">
        <f t="shared" si="243"/>
        <v>0</v>
      </c>
      <c r="K636" s="128">
        <f t="shared" si="243"/>
        <v>6.8</v>
      </c>
      <c r="L636" s="128">
        <f t="shared" si="243"/>
        <v>0</v>
      </c>
      <c r="M636" s="128">
        <f t="shared" si="243"/>
        <v>0</v>
      </c>
      <c r="N636" s="126">
        <f t="shared" si="238"/>
        <v>6.8</v>
      </c>
      <c r="O636" s="128">
        <f>O60</f>
        <v>0</v>
      </c>
      <c r="P636" s="128">
        <f>P60</f>
        <v>0</v>
      </c>
      <c r="Q636" s="126">
        <f t="shared" si="239"/>
        <v>6.8</v>
      </c>
      <c r="R636" s="128">
        <f t="shared" ref="R636:Y636" si="244">R60</f>
        <v>0</v>
      </c>
      <c r="S636" s="128">
        <f t="shared" si="244"/>
        <v>0</v>
      </c>
      <c r="T636" s="126">
        <f t="shared" si="240"/>
        <v>6.8</v>
      </c>
      <c r="U636" s="128">
        <f t="shared" si="244"/>
        <v>0</v>
      </c>
      <c r="V636" s="128">
        <f t="shared" si="244"/>
        <v>0</v>
      </c>
      <c r="W636" s="126">
        <f t="shared" si="233"/>
        <v>6.8</v>
      </c>
      <c r="X636" s="128">
        <f t="shared" si="244"/>
        <v>0</v>
      </c>
      <c r="Y636" s="128">
        <f t="shared" si="244"/>
        <v>0</v>
      </c>
      <c r="Z636" s="124">
        <f t="shared" si="241"/>
        <v>6.8</v>
      </c>
      <c r="AA636" s="128">
        <f>AA60</f>
        <v>0</v>
      </c>
      <c r="AB636" s="128">
        <f>AB60</f>
        <v>0</v>
      </c>
      <c r="AC636" s="297">
        <f t="shared" ref="AC636:AC664" si="245">Z636+AA636+AB636</f>
        <v>6.8</v>
      </c>
      <c r="AD636" s="297">
        <f t="shared" ref="AD636:AK636" si="246">AD60</f>
        <v>0</v>
      </c>
      <c r="AE636" s="297">
        <f t="shared" si="246"/>
        <v>0</v>
      </c>
      <c r="AF636" s="297">
        <f t="shared" si="234"/>
        <v>6.8</v>
      </c>
      <c r="AG636" s="128">
        <f t="shared" si="246"/>
        <v>0</v>
      </c>
      <c r="AH636" s="128">
        <f t="shared" si="246"/>
        <v>0</v>
      </c>
      <c r="AI636" s="128">
        <f t="shared" si="246"/>
        <v>6.8</v>
      </c>
      <c r="AJ636" s="128">
        <f t="shared" si="246"/>
        <v>0</v>
      </c>
      <c r="AK636" s="128">
        <f t="shared" si="246"/>
        <v>0</v>
      </c>
      <c r="AL636" s="140">
        <f t="shared" si="242"/>
        <v>6.8</v>
      </c>
      <c r="AM636" s="128">
        <f t="shared" ref="AM636:AN636" si="247">AM60</f>
        <v>0</v>
      </c>
      <c r="AN636" s="128">
        <f t="shared" si="247"/>
        <v>0</v>
      </c>
    </row>
    <row r="637" spans="1:40" ht="33.75" customHeight="1">
      <c r="A637" s="63"/>
      <c r="B637" s="63"/>
      <c r="C637" s="63"/>
      <c r="D637" s="127" t="s">
        <v>98</v>
      </c>
      <c r="E637" s="122"/>
      <c r="F637" s="122"/>
      <c r="G637" s="122"/>
      <c r="H637" s="128">
        <f t="shared" ref="H637:M637" si="248">H534+H622</f>
        <v>5970.7</v>
      </c>
      <c r="I637" s="128">
        <f t="shared" si="248"/>
        <v>0</v>
      </c>
      <c r="J637" s="128">
        <f t="shared" si="248"/>
        <v>0</v>
      </c>
      <c r="K637" s="128">
        <f t="shared" si="248"/>
        <v>5970.7</v>
      </c>
      <c r="L637" s="128">
        <f t="shared" si="248"/>
        <v>0</v>
      </c>
      <c r="M637" s="128">
        <f t="shared" si="248"/>
        <v>0</v>
      </c>
      <c r="N637" s="126">
        <f t="shared" si="238"/>
        <v>5970.7</v>
      </c>
      <c r="O637" s="128">
        <f>O534+O622</f>
        <v>0</v>
      </c>
      <c r="P637" s="128">
        <f>P534+P622</f>
        <v>0</v>
      </c>
      <c r="Q637" s="126">
        <f t="shared" si="239"/>
        <v>5970.7</v>
      </c>
      <c r="R637" s="128">
        <f>R534+R622</f>
        <v>0</v>
      </c>
      <c r="S637" s="128">
        <f>S534+S622</f>
        <v>0</v>
      </c>
      <c r="T637" s="126">
        <f t="shared" si="240"/>
        <v>5970.7</v>
      </c>
      <c r="U637" s="128">
        <f>U534+U622</f>
        <v>15.6</v>
      </c>
      <c r="V637" s="128">
        <f>V534+V622</f>
        <v>0</v>
      </c>
      <c r="W637" s="126">
        <f t="shared" si="233"/>
        <v>5986.3</v>
      </c>
      <c r="X637" s="128">
        <f>X534+X622</f>
        <v>0</v>
      </c>
      <c r="Y637" s="128">
        <f>Y534+Y622</f>
        <v>0</v>
      </c>
      <c r="Z637" s="124">
        <f t="shared" si="241"/>
        <v>5986.3</v>
      </c>
      <c r="AA637" s="128">
        <f>AA534+AA622</f>
        <v>0</v>
      </c>
      <c r="AB637" s="128">
        <f>AB534+AB622</f>
        <v>0</v>
      </c>
      <c r="AC637" s="297">
        <f t="shared" si="245"/>
        <v>5986.3</v>
      </c>
      <c r="AD637" s="297">
        <f t="shared" ref="AD637:AK637" si="249">AD534+AD622</f>
        <v>0</v>
      </c>
      <c r="AE637" s="297">
        <f t="shared" si="249"/>
        <v>66.800000000000011</v>
      </c>
      <c r="AF637" s="297">
        <f t="shared" si="234"/>
        <v>6053.1</v>
      </c>
      <c r="AG637" s="128">
        <f t="shared" si="249"/>
        <v>0</v>
      </c>
      <c r="AH637" s="128">
        <f t="shared" si="249"/>
        <v>0</v>
      </c>
      <c r="AI637" s="128">
        <f t="shared" si="249"/>
        <v>6053.0999999999995</v>
      </c>
      <c r="AJ637" s="128">
        <f t="shared" si="249"/>
        <v>0</v>
      </c>
      <c r="AK637" s="128">
        <f t="shared" si="249"/>
        <v>0</v>
      </c>
      <c r="AL637" s="140">
        <f t="shared" si="242"/>
        <v>6053.0999999999995</v>
      </c>
      <c r="AM637" s="128">
        <f>AM534+AM622</f>
        <v>6051.6</v>
      </c>
      <c r="AN637" s="128">
        <f>AN534+AN622</f>
        <v>199.962104480976</v>
      </c>
    </row>
    <row r="638" spans="1:40" ht="33.75" customHeight="1">
      <c r="A638" s="63"/>
      <c r="B638" s="63"/>
      <c r="C638" s="63"/>
      <c r="D638" s="127" t="s">
        <v>20</v>
      </c>
      <c r="E638" s="122"/>
      <c r="F638" s="122"/>
      <c r="G638" s="122"/>
      <c r="H638" s="128">
        <f t="shared" ref="H638:M638" si="250">H64</f>
        <v>100</v>
      </c>
      <c r="I638" s="125">
        <f t="shared" si="250"/>
        <v>0</v>
      </c>
      <c r="J638" s="125">
        <f t="shared" si="250"/>
        <v>0</v>
      </c>
      <c r="K638" s="128">
        <f t="shared" si="250"/>
        <v>100</v>
      </c>
      <c r="L638" s="125">
        <f t="shared" si="250"/>
        <v>0</v>
      </c>
      <c r="M638" s="125">
        <f t="shared" si="250"/>
        <v>0</v>
      </c>
      <c r="N638" s="126">
        <f t="shared" si="238"/>
        <v>100</v>
      </c>
      <c r="O638" s="125">
        <f>O64</f>
        <v>0</v>
      </c>
      <c r="P638" s="125">
        <f>P64</f>
        <v>0</v>
      </c>
      <c r="Q638" s="126">
        <f t="shared" si="239"/>
        <v>100</v>
      </c>
      <c r="R638" s="125">
        <f>R64</f>
        <v>0</v>
      </c>
      <c r="S638" s="125">
        <f>S64</f>
        <v>0</v>
      </c>
      <c r="T638" s="126">
        <f t="shared" si="240"/>
        <v>100</v>
      </c>
      <c r="U638" s="125">
        <f>U64</f>
        <v>0</v>
      </c>
      <c r="V638" s="125">
        <f>V64</f>
        <v>0</v>
      </c>
      <c r="W638" s="126">
        <f t="shared" si="233"/>
        <v>100</v>
      </c>
      <c r="X638" s="125">
        <f>X64</f>
        <v>0</v>
      </c>
      <c r="Y638" s="125">
        <f>Y64</f>
        <v>0</v>
      </c>
      <c r="Z638" s="124">
        <f t="shared" si="241"/>
        <v>100</v>
      </c>
      <c r="AA638" s="125">
        <f>AA64</f>
        <v>0</v>
      </c>
      <c r="AB638" s="125">
        <f>AB64</f>
        <v>0</v>
      </c>
      <c r="AC638" s="297">
        <f t="shared" si="245"/>
        <v>100</v>
      </c>
      <c r="AD638" s="297">
        <f>AD64</f>
        <v>0</v>
      </c>
      <c r="AE638" s="297">
        <f>AE64</f>
        <v>-100</v>
      </c>
      <c r="AF638" s="297">
        <f t="shared" si="234"/>
        <v>0</v>
      </c>
      <c r="AG638" s="125">
        <f>AG64</f>
        <v>0</v>
      </c>
      <c r="AH638" s="125">
        <f>AH64</f>
        <v>0</v>
      </c>
      <c r="AI638" s="125">
        <f t="shared" si="235"/>
        <v>0</v>
      </c>
      <c r="AJ638" s="125">
        <f>AJ64</f>
        <v>0</v>
      </c>
      <c r="AK638" s="125">
        <f>AK64</f>
        <v>0</v>
      </c>
      <c r="AL638" s="140">
        <f t="shared" si="242"/>
        <v>0</v>
      </c>
      <c r="AM638" s="128">
        <f t="shared" ref="AM638:AN638" si="251">AM64</f>
        <v>0</v>
      </c>
      <c r="AN638" s="128">
        <f t="shared" si="251"/>
        <v>0</v>
      </c>
    </row>
    <row r="639" spans="1:40" ht="33.75" customHeight="1">
      <c r="A639" s="63"/>
      <c r="B639" s="63"/>
      <c r="C639" s="63"/>
      <c r="D639" s="127" t="s">
        <v>22</v>
      </c>
      <c r="E639" s="122"/>
      <c r="F639" s="122"/>
      <c r="G639" s="122"/>
      <c r="H639" s="128">
        <f>H18+H67+H547+H16</f>
        <v>7453.2999999999993</v>
      </c>
      <c r="I639" s="128">
        <f>I18+I67+I547</f>
        <v>0</v>
      </c>
      <c r="J639" s="128">
        <f>J18+J67+J547</f>
        <v>0</v>
      </c>
      <c r="K639" s="128">
        <f>K18+K67+K547</f>
        <v>7453.2999999999993</v>
      </c>
      <c r="L639" s="128">
        <f>L18+L67+L547</f>
        <v>0</v>
      </c>
      <c r="M639" s="128">
        <f>M67</f>
        <v>186.7</v>
      </c>
      <c r="N639" s="126">
        <f t="shared" si="238"/>
        <v>7639.9999999999991</v>
      </c>
      <c r="O639" s="128">
        <f>O18+O67+O547</f>
        <v>0</v>
      </c>
      <c r="P639" s="128">
        <f>P18+P67+P547</f>
        <v>863.1</v>
      </c>
      <c r="Q639" s="126">
        <f t="shared" si="239"/>
        <v>8503.0999999999985</v>
      </c>
      <c r="R639" s="128">
        <f>R18+R67+R547</f>
        <v>0</v>
      </c>
      <c r="S639" s="128">
        <f>S18+S67+S547</f>
        <v>0</v>
      </c>
      <c r="T639" s="126">
        <f t="shared" si="240"/>
        <v>8503.0999999999985</v>
      </c>
      <c r="U639" s="128">
        <f>U18+U67+U547+U544</f>
        <v>615.70000000000005</v>
      </c>
      <c r="V639" s="128">
        <f>V18+V67+V547+V544</f>
        <v>241.70000000000002</v>
      </c>
      <c r="W639" s="126">
        <f t="shared" si="233"/>
        <v>9360.5</v>
      </c>
      <c r="X639" s="128">
        <f>X18+X67+X547</f>
        <v>0</v>
      </c>
      <c r="Y639" s="128">
        <f>Y18+Y67+Y547</f>
        <v>0</v>
      </c>
      <c r="Z639" s="124">
        <f t="shared" si="241"/>
        <v>9360.5</v>
      </c>
      <c r="AA639" s="128">
        <f>AA18+AA67+AA547</f>
        <v>0</v>
      </c>
      <c r="AB639" s="128">
        <f>AB18+AB67+AB547</f>
        <v>0</v>
      </c>
      <c r="AC639" s="297">
        <f t="shared" si="245"/>
        <v>9360.5</v>
      </c>
      <c r="AD639" s="297">
        <f>AD18+AD67+AD547</f>
        <v>0</v>
      </c>
      <c r="AE639" s="297">
        <f>AE18+AE67+AE547</f>
        <v>-879.19999999999993</v>
      </c>
      <c r="AF639" s="297">
        <f t="shared" si="234"/>
        <v>8481.2999999999993</v>
      </c>
      <c r="AG639" s="128">
        <f>AG18+AG67+AG547</f>
        <v>0</v>
      </c>
      <c r="AH639" s="128">
        <f>AH18+AH67+AH547</f>
        <v>0</v>
      </c>
      <c r="AI639" s="128">
        <f>AI18+AI67+AI547</f>
        <v>8049.0999999999976</v>
      </c>
      <c r="AJ639" s="128">
        <f>AJ18+AJ67</f>
        <v>0</v>
      </c>
      <c r="AK639" s="128">
        <f>AK18+AK67+AK547</f>
        <v>0</v>
      </c>
      <c r="AL639" s="140">
        <f t="shared" si="242"/>
        <v>8049.0999999999976</v>
      </c>
      <c r="AM639" s="128">
        <f>AM18+AM67+AM547+AM16</f>
        <v>7904.5</v>
      </c>
      <c r="AN639" s="128" t="e">
        <f>AN18+AN67+AN547+AN16</f>
        <v>#DIV/0!</v>
      </c>
    </row>
    <row r="640" spans="1:40" ht="33.75" customHeight="1">
      <c r="A640" s="63"/>
      <c r="B640" s="63"/>
      <c r="C640" s="63"/>
      <c r="D640" s="127" t="s">
        <v>392</v>
      </c>
      <c r="E640" s="122"/>
      <c r="F640" s="122"/>
      <c r="G640" s="122"/>
      <c r="H640" s="128">
        <f>H95+H273+H551</f>
        <v>3210.4</v>
      </c>
      <c r="I640" s="125">
        <f>I95+I273</f>
        <v>0</v>
      </c>
      <c r="J640" s="125">
        <f>J95+J273</f>
        <v>0</v>
      </c>
      <c r="K640" s="128">
        <f>K95+K273+K552</f>
        <v>3210.4</v>
      </c>
      <c r="L640" s="125">
        <f>L95+L273</f>
        <v>0</v>
      </c>
      <c r="M640" s="125">
        <f>M95+M273+M551</f>
        <v>0</v>
      </c>
      <c r="N640" s="126">
        <f t="shared" si="238"/>
        <v>3210.4</v>
      </c>
      <c r="O640" s="125">
        <f>O95+O273</f>
        <v>0</v>
      </c>
      <c r="P640" s="125">
        <f>P95+P273+P552</f>
        <v>820.90000000000009</v>
      </c>
      <c r="Q640" s="126">
        <f t="shared" si="239"/>
        <v>4031.3</v>
      </c>
      <c r="R640" s="125">
        <f>R95+R273</f>
        <v>0</v>
      </c>
      <c r="S640" s="125">
        <f>S95+S273</f>
        <v>31.300000000000004</v>
      </c>
      <c r="T640" s="126">
        <f t="shared" si="240"/>
        <v>4062.6000000000004</v>
      </c>
      <c r="U640" s="125">
        <f>U95+U273</f>
        <v>0</v>
      </c>
      <c r="V640" s="125">
        <f>V95+V273</f>
        <v>197.8</v>
      </c>
      <c r="W640" s="126">
        <f t="shared" si="233"/>
        <v>4260.4000000000005</v>
      </c>
      <c r="X640" s="125">
        <f>X95+X273</f>
        <v>0</v>
      </c>
      <c r="Y640" s="125">
        <f>Y95+Y273+Y552</f>
        <v>0</v>
      </c>
      <c r="Z640" s="124">
        <f t="shared" si="241"/>
        <v>4260.4000000000005</v>
      </c>
      <c r="AA640" s="125">
        <f>AA95+AA273</f>
        <v>0</v>
      </c>
      <c r="AB640" s="125">
        <f>AB95+AB273</f>
        <v>0</v>
      </c>
      <c r="AC640" s="297">
        <f t="shared" si="245"/>
        <v>4260.4000000000005</v>
      </c>
      <c r="AD640" s="297">
        <f>AD95+AD273</f>
        <v>0</v>
      </c>
      <c r="AE640" s="297">
        <f>AE95+AE273</f>
        <v>-88.4</v>
      </c>
      <c r="AF640" s="297">
        <f t="shared" si="234"/>
        <v>4172.0000000000009</v>
      </c>
      <c r="AG640" s="125">
        <f>AG95+AG273</f>
        <v>0</v>
      </c>
      <c r="AH640" s="125">
        <f>AH95+AH273+AH552</f>
        <v>0</v>
      </c>
      <c r="AI640" s="125">
        <f t="shared" si="235"/>
        <v>4172.0000000000009</v>
      </c>
      <c r="AJ640" s="125">
        <f>AJ95+AJ273+AJ552</f>
        <v>0</v>
      </c>
      <c r="AK640" s="125">
        <f>AK95+AK273+AK552</f>
        <v>0</v>
      </c>
      <c r="AL640" s="140">
        <f t="shared" si="242"/>
        <v>4172.0000000000009</v>
      </c>
      <c r="AM640" s="128">
        <f>AM95+AM273+AM552</f>
        <v>4172</v>
      </c>
      <c r="AN640" s="128">
        <f>AN95+AN273+AN551</f>
        <v>299.99999999999994</v>
      </c>
    </row>
    <row r="641" spans="1:40" ht="33.75" customHeight="1">
      <c r="A641" s="63"/>
      <c r="B641" s="63"/>
      <c r="C641" s="63"/>
      <c r="D641" s="127" t="s">
        <v>30</v>
      </c>
      <c r="E641" s="122"/>
      <c r="F641" s="122"/>
      <c r="G641" s="122"/>
      <c r="H641" s="128">
        <f>H101+H278</f>
        <v>187.2</v>
      </c>
      <c r="I641" s="125">
        <f>I101+I277</f>
        <v>0</v>
      </c>
      <c r="J641" s="125">
        <f>J101+J277</f>
        <v>0</v>
      </c>
      <c r="K641" s="128">
        <f>K101+K277</f>
        <v>187.2</v>
      </c>
      <c r="L641" s="125">
        <f>L101+L277</f>
        <v>0</v>
      </c>
      <c r="M641" s="125">
        <f>M101+M277</f>
        <v>37.799999999999997</v>
      </c>
      <c r="N641" s="126">
        <f t="shared" si="238"/>
        <v>225</v>
      </c>
      <c r="O641" s="125">
        <f>O101+O277</f>
        <v>0</v>
      </c>
      <c r="P641" s="125">
        <f>P101+P277</f>
        <v>0</v>
      </c>
      <c r="Q641" s="126">
        <f t="shared" si="239"/>
        <v>225</v>
      </c>
      <c r="R641" s="125">
        <f>R101+R277</f>
        <v>0</v>
      </c>
      <c r="S641" s="125">
        <f>S101+S277</f>
        <v>544.79999999999995</v>
      </c>
      <c r="T641" s="126">
        <f t="shared" si="240"/>
        <v>769.8</v>
      </c>
      <c r="U641" s="125">
        <f>U101+U277</f>
        <v>0</v>
      </c>
      <c r="V641" s="125">
        <f>V101+V277</f>
        <v>49.800000000000004</v>
      </c>
      <c r="W641" s="126">
        <f t="shared" si="233"/>
        <v>819.59999999999991</v>
      </c>
      <c r="X641" s="125">
        <f>X101+X277</f>
        <v>0</v>
      </c>
      <c r="Y641" s="125">
        <f>Y101+Y277</f>
        <v>184.3</v>
      </c>
      <c r="Z641" s="124">
        <f t="shared" si="241"/>
        <v>1003.8999999999999</v>
      </c>
      <c r="AA641" s="125">
        <f>AA101+AA277</f>
        <v>0</v>
      </c>
      <c r="AB641" s="125">
        <f>AB101+AB277</f>
        <v>0</v>
      </c>
      <c r="AC641" s="297">
        <f t="shared" si="245"/>
        <v>1003.8999999999999</v>
      </c>
      <c r="AD641" s="297">
        <f>AD101+AD277</f>
        <v>0</v>
      </c>
      <c r="AE641" s="297">
        <f>AE101+AE277</f>
        <v>0</v>
      </c>
      <c r="AF641" s="297">
        <f t="shared" si="234"/>
        <v>1003.8999999999999</v>
      </c>
      <c r="AG641" s="125">
        <f>AG101+AG277</f>
        <v>0</v>
      </c>
      <c r="AH641" s="125">
        <f>AH101+AH277</f>
        <v>0</v>
      </c>
      <c r="AI641" s="125">
        <f t="shared" si="235"/>
        <v>1003.8999999999999</v>
      </c>
      <c r="AJ641" s="125">
        <f>AJ277</f>
        <v>0</v>
      </c>
      <c r="AK641" s="125">
        <f>AK277</f>
        <v>0</v>
      </c>
      <c r="AL641" s="140">
        <f t="shared" si="242"/>
        <v>1003.8999999999999</v>
      </c>
      <c r="AM641" s="128">
        <f>AM104+AM278</f>
        <v>1003.9</v>
      </c>
      <c r="AN641" s="128">
        <f>AN104+AN278</f>
        <v>100.00000000000003</v>
      </c>
    </row>
    <row r="642" spans="1:40" ht="33.75" customHeight="1">
      <c r="A642" s="63"/>
      <c r="B642" s="63"/>
      <c r="C642" s="63"/>
      <c r="D642" s="127" t="s">
        <v>34</v>
      </c>
      <c r="E642" s="122"/>
      <c r="F642" s="122"/>
      <c r="G642" s="122"/>
      <c r="H642" s="128">
        <f t="shared" ref="H642:M642" si="252">H110</f>
        <v>268.89999999999998</v>
      </c>
      <c r="I642" s="125">
        <f t="shared" si="252"/>
        <v>-20.5</v>
      </c>
      <c r="J642" s="125">
        <f t="shared" si="252"/>
        <v>0</v>
      </c>
      <c r="K642" s="128">
        <f t="shared" si="252"/>
        <v>248.39999999999998</v>
      </c>
      <c r="L642" s="125">
        <f t="shared" si="252"/>
        <v>0</v>
      </c>
      <c r="M642" s="125">
        <f t="shared" si="252"/>
        <v>0</v>
      </c>
      <c r="N642" s="126">
        <f t="shared" si="238"/>
        <v>248.39999999999998</v>
      </c>
      <c r="O642" s="125">
        <f>O110</f>
        <v>0</v>
      </c>
      <c r="P642" s="125">
        <f>P110</f>
        <v>0</v>
      </c>
      <c r="Q642" s="126">
        <f t="shared" si="239"/>
        <v>248.39999999999998</v>
      </c>
      <c r="R642" s="125">
        <f>R110</f>
        <v>0</v>
      </c>
      <c r="S642" s="125">
        <f>S110</f>
        <v>0</v>
      </c>
      <c r="T642" s="126">
        <f t="shared" si="240"/>
        <v>248.39999999999998</v>
      </c>
      <c r="U642" s="125">
        <f>U110</f>
        <v>0</v>
      </c>
      <c r="V642" s="125">
        <f>V110</f>
        <v>0</v>
      </c>
      <c r="W642" s="126">
        <f t="shared" si="233"/>
        <v>248.39999999999998</v>
      </c>
      <c r="X642" s="125">
        <f>X110</f>
        <v>0</v>
      </c>
      <c r="Y642" s="125">
        <f>Y110</f>
        <v>0</v>
      </c>
      <c r="Z642" s="124">
        <f t="shared" si="241"/>
        <v>248.39999999999998</v>
      </c>
      <c r="AA642" s="125">
        <f>AA110</f>
        <v>0</v>
      </c>
      <c r="AB642" s="125">
        <f>AB110</f>
        <v>0</v>
      </c>
      <c r="AC642" s="297">
        <f t="shared" si="245"/>
        <v>248.39999999999998</v>
      </c>
      <c r="AD642" s="297">
        <f>AD110</f>
        <v>0</v>
      </c>
      <c r="AE642" s="297">
        <f>AE110</f>
        <v>-12</v>
      </c>
      <c r="AF642" s="297">
        <f t="shared" si="234"/>
        <v>236.39999999999998</v>
      </c>
      <c r="AG642" s="125">
        <f>AG110</f>
        <v>0</v>
      </c>
      <c r="AH642" s="125">
        <f>AH110</f>
        <v>0</v>
      </c>
      <c r="AI642" s="125">
        <f t="shared" si="235"/>
        <v>236.39999999999998</v>
      </c>
      <c r="AJ642" s="125">
        <f>AJ110</f>
        <v>0</v>
      </c>
      <c r="AK642" s="125">
        <f>AK110</f>
        <v>0</v>
      </c>
      <c r="AL642" s="140">
        <f t="shared" si="242"/>
        <v>236.39999999999998</v>
      </c>
      <c r="AM642" s="128">
        <f t="shared" ref="AM642:AN642" si="253">AM110</f>
        <v>236.4</v>
      </c>
      <c r="AN642" s="128">
        <f t="shared" si="253"/>
        <v>100</v>
      </c>
    </row>
    <row r="643" spans="1:40" ht="33.75" customHeight="1">
      <c r="A643" s="63"/>
      <c r="B643" s="63"/>
      <c r="C643" s="63"/>
      <c r="D643" s="127" t="s">
        <v>223</v>
      </c>
      <c r="E643" s="122"/>
      <c r="F643" s="122"/>
      <c r="G643" s="122"/>
      <c r="H643" s="128"/>
      <c r="I643" s="125"/>
      <c r="J643" s="125"/>
      <c r="K643" s="128"/>
      <c r="L643" s="125"/>
      <c r="M643" s="125"/>
      <c r="N643" s="126">
        <f t="shared" si="238"/>
        <v>0</v>
      </c>
      <c r="O643" s="125"/>
      <c r="P643" s="125"/>
      <c r="Q643" s="126">
        <f t="shared" si="239"/>
        <v>0</v>
      </c>
      <c r="R643" s="125"/>
      <c r="S643" s="125"/>
      <c r="T643" s="126">
        <f t="shared" si="240"/>
        <v>0</v>
      </c>
      <c r="U643" s="125"/>
      <c r="V643" s="125"/>
      <c r="W643" s="126">
        <f t="shared" si="233"/>
        <v>0</v>
      </c>
      <c r="X643" s="125"/>
      <c r="Y643" s="125"/>
      <c r="Z643" s="124">
        <f t="shared" si="241"/>
        <v>0</v>
      </c>
      <c r="AA643" s="125"/>
      <c r="AB643" s="125"/>
      <c r="AC643" s="297">
        <f t="shared" si="245"/>
        <v>0</v>
      </c>
      <c r="AD643" s="297"/>
      <c r="AE643" s="297"/>
      <c r="AF643" s="297">
        <f t="shared" si="234"/>
        <v>0</v>
      </c>
      <c r="AG643" s="125"/>
      <c r="AH643" s="125"/>
      <c r="AI643" s="125"/>
      <c r="AJ643" s="125"/>
      <c r="AK643" s="125"/>
      <c r="AL643" s="140">
        <f t="shared" si="242"/>
        <v>0</v>
      </c>
      <c r="AM643" s="128"/>
      <c r="AN643" s="128"/>
    </row>
    <row r="644" spans="1:40" ht="33.75" customHeight="1">
      <c r="A644" s="63"/>
      <c r="B644" s="63"/>
      <c r="C644" s="63"/>
      <c r="D644" s="127" t="s">
        <v>37</v>
      </c>
      <c r="E644" s="122"/>
      <c r="F644" s="122"/>
      <c r="G644" s="122"/>
      <c r="H644" s="128">
        <f t="shared" ref="H644:M644" si="254">H120</f>
        <v>756.5</v>
      </c>
      <c r="I644" s="125">
        <f t="shared" si="254"/>
        <v>0</v>
      </c>
      <c r="J644" s="125">
        <f t="shared" si="254"/>
        <v>0</v>
      </c>
      <c r="K644" s="128">
        <f t="shared" si="254"/>
        <v>756.5</v>
      </c>
      <c r="L644" s="125">
        <f t="shared" si="254"/>
        <v>0</v>
      </c>
      <c r="M644" s="125">
        <f t="shared" si="254"/>
        <v>0</v>
      </c>
      <c r="N644" s="126">
        <f t="shared" si="238"/>
        <v>756.5</v>
      </c>
      <c r="O644" s="125">
        <f>O120</f>
        <v>0</v>
      </c>
      <c r="P644" s="125">
        <f>P120</f>
        <v>0</v>
      </c>
      <c r="Q644" s="126">
        <f t="shared" si="239"/>
        <v>756.5</v>
      </c>
      <c r="R644" s="125">
        <f>R120</f>
        <v>0</v>
      </c>
      <c r="S644" s="125">
        <f>S120</f>
        <v>0</v>
      </c>
      <c r="T644" s="126">
        <f t="shared" si="240"/>
        <v>756.5</v>
      </c>
      <c r="U644" s="125">
        <f>U120</f>
        <v>0</v>
      </c>
      <c r="V644" s="125">
        <f>V120</f>
        <v>1.2</v>
      </c>
      <c r="W644" s="126">
        <f t="shared" si="233"/>
        <v>757.7</v>
      </c>
      <c r="X644" s="125">
        <f>X120</f>
        <v>0</v>
      </c>
      <c r="Y644" s="125">
        <f>Y120</f>
        <v>0</v>
      </c>
      <c r="Z644" s="124">
        <f t="shared" si="241"/>
        <v>757.7</v>
      </c>
      <c r="AA644" s="125">
        <f>AA120</f>
        <v>0</v>
      </c>
      <c r="AB644" s="125">
        <f>AB120</f>
        <v>0</v>
      </c>
      <c r="AC644" s="297">
        <f>AC120</f>
        <v>1080.3</v>
      </c>
      <c r="AD644" s="297">
        <f>AD120</f>
        <v>0</v>
      </c>
      <c r="AE644" s="297">
        <f>AE120</f>
        <v>0</v>
      </c>
      <c r="AF644" s="297">
        <f t="shared" si="234"/>
        <v>1080.3</v>
      </c>
      <c r="AG644" s="125">
        <f>AG120</f>
        <v>0</v>
      </c>
      <c r="AH644" s="125">
        <f>AH120</f>
        <v>0</v>
      </c>
      <c r="AI644" s="125">
        <f t="shared" si="235"/>
        <v>1080.3</v>
      </c>
      <c r="AJ644" s="125">
        <f>AJ120</f>
        <v>0</v>
      </c>
      <c r="AK644" s="125">
        <f>AK120</f>
        <v>0</v>
      </c>
      <c r="AL644" s="140">
        <f t="shared" si="242"/>
        <v>1080.3</v>
      </c>
      <c r="AM644" s="128">
        <f t="shared" ref="AM644:AN644" si="255">AM120</f>
        <v>881.6</v>
      </c>
      <c r="AN644" s="128">
        <f t="shared" si="255"/>
        <v>81.606961029343708</v>
      </c>
    </row>
    <row r="645" spans="1:40" ht="33.75" customHeight="1">
      <c r="A645" s="63"/>
      <c r="B645" s="63"/>
      <c r="C645" s="63"/>
      <c r="D645" s="127" t="s">
        <v>39</v>
      </c>
      <c r="E645" s="122"/>
      <c r="F645" s="122"/>
      <c r="G645" s="122"/>
      <c r="H645" s="128">
        <f>H129+H561</f>
        <v>19087.399999999998</v>
      </c>
      <c r="I645" s="125">
        <f>I129+I557</f>
        <v>0</v>
      </c>
      <c r="J645" s="125">
        <f>J129+J557</f>
        <v>9490</v>
      </c>
      <c r="K645" s="128">
        <f>K129+K561</f>
        <v>28577.399999999998</v>
      </c>
      <c r="L645" s="125">
        <f>L129+L557</f>
        <v>0</v>
      </c>
      <c r="M645" s="125">
        <f>M129+M557</f>
        <v>0</v>
      </c>
      <c r="N645" s="126">
        <f t="shared" si="238"/>
        <v>28577.399999999998</v>
      </c>
      <c r="O645" s="125">
        <f>O129+O561</f>
        <v>0</v>
      </c>
      <c r="P645" s="125">
        <f>P129+P561</f>
        <v>2.5</v>
      </c>
      <c r="Q645" s="126">
        <f t="shared" si="239"/>
        <v>28579.899999999998</v>
      </c>
      <c r="R645" s="125">
        <f>R129+R557</f>
        <v>840</v>
      </c>
      <c r="S645" s="125">
        <f>S129+S557</f>
        <v>1797.5</v>
      </c>
      <c r="T645" s="126">
        <f t="shared" si="240"/>
        <v>31217.399999999998</v>
      </c>
      <c r="U645" s="125">
        <f>U129+U557</f>
        <v>0</v>
      </c>
      <c r="V645" s="125">
        <f>V129+V561</f>
        <v>0</v>
      </c>
      <c r="W645" s="126">
        <f t="shared" si="233"/>
        <v>31217.399999999998</v>
      </c>
      <c r="X645" s="125"/>
      <c r="Y645" s="125">
        <f>Y129+Y561</f>
        <v>0</v>
      </c>
      <c r="Z645" s="124">
        <f t="shared" si="241"/>
        <v>31217.399999999998</v>
      </c>
      <c r="AA645" s="125"/>
      <c r="AB645" s="125"/>
      <c r="AC645" s="297">
        <f t="shared" si="245"/>
        <v>31217.399999999998</v>
      </c>
      <c r="AD645" s="297">
        <f>AD129</f>
        <v>0</v>
      </c>
      <c r="AE645" s="297">
        <f>AE129+AE561</f>
        <v>0</v>
      </c>
      <c r="AF645" s="297">
        <f t="shared" si="234"/>
        <v>31217.399999999998</v>
      </c>
      <c r="AG645" s="125">
        <f>AG129+AG557</f>
        <v>0</v>
      </c>
      <c r="AH645" s="125">
        <f>AH129+AH557</f>
        <v>0</v>
      </c>
      <c r="AI645" s="125">
        <f t="shared" si="235"/>
        <v>31217.399999999998</v>
      </c>
      <c r="AJ645" s="125">
        <f>AJ129+AJ561</f>
        <v>0</v>
      </c>
      <c r="AK645" s="125">
        <f>AK129+AK561</f>
        <v>0</v>
      </c>
      <c r="AL645" s="140">
        <f t="shared" si="242"/>
        <v>31217.399999999998</v>
      </c>
      <c r="AM645" s="128">
        <f>AM129+AM561</f>
        <v>30262.3</v>
      </c>
      <c r="AN645" s="128">
        <f>AN129+AN561</f>
        <v>193.78125405318843</v>
      </c>
    </row>
    <row r="646" spans="1:40" ht="33.75" customHeight="1">
      <c r="A646" s="63"/>
      <c r="B646" s="63"/>
      <c r="C646" s="63"/>
      <c r="D646" s="127" t="s">
        <v>41</v>
      </c>
      <c r="E646" s="122"/>
      <c r="F646" s="122"/>
      <c r="G646" s="122"/>
      <c r="H646" s="128">
        <f t="shared" ref="H646:M646" si="256">H138</f>
        <v>1184.8</v>
      </c>
      <c r="I646" s="125">
        <f t="shared" si="256"/>
        <v>0</v>
      </c>
      <c r="J646" s="125">
        <f t="shared" si="256"/>
        <v>0</v>
      </c>
      <c r="K646" s="128">
        <f t="shared" si="256"/>
        <v>1184.8</v>
      </c>
      <c r="L646" s="125">
        <f t="shared" si="256"/>
        <v>0</v>
      </c>
      <c r="M646" s="125">
        <f t="shared" si="256"/>
        <v>0</v>
      </c>
      <c r="N646" s="126">
        <f t="shared" si="238"/>
        <v>1184.8</v>
      </c>
      <c r="O646" s="125">
        <f>O138</f>
        <v>0</v>
      </c>
      <c r="P646" s="125">
        <f>P138</f>
        <v>187</v>
      </c>
      <c r="Q646" s="126">
        <f t="shared" si="239"/>
        <v>1371.8</v>
      </c>
      <c r="R646" s="125">
        <f>R138</f>
        <v>0</v>
      </c>
      <c r="S646" s="125">
        <f>S138</f>
        <v>0</v>
      </c>
      <c r="T646" s="126">
        <f t="shared" si="240"/>
        <v>1371.8</v>
      </c>
      <c r="U646" s="125">
        <f>U138</f>
        <v>0</v>
      </c>
      <c r="V646" s="125">
        <f>V138+V566</f>
        <v>0</v>
      </c>
      <c r="W646" s="126">
        <f t="shared" si="233"/>
        <v>1371.8</v>
      </c>
      <c r="X646" s="125">
        <f>X138+X566</f>
        <v>0</v>
      </c>
      <c r="Y646" s="125">
        <f>Y138+Y566</f>
        <v>0</v>
      </c>
      <c r="Z646" s="124">
        <f t="shared" si="241"/>
        <v>1371.8</v>
      </c>
      <c r="AA646" s="125">
        <f>AA138+AA566</f>
        <v>0</v>
      </c>
      <c r="AB646" s="125">
        <f>AB138+AB566</f>
        <v>0</v>
      </c>
      <c r="AC646" s="297">
        <f t="shared" si="245"/>
        <v>1371.8</v>
      </c>
      <c r="AD646" s="297">
        <f>AD566</f>
        <v>0</v>
      </c>
      <c r="AE646" s="297">
        <f>AE138+AE566</f>
        <v>-764.80000000000007</v>
      </c>
      <c r="AF646" s="297">
        <f t="shared" si="234"/>
        <v>606.99999999999989</v>
      </c>
      <c r="AG646" s="125">
        <f>AG138</f>
        <v>0</v>
      </c>
      <c r="AH646" s="125">
        <f>AH138</f>
        <v>0</v>
      </c>
      <c r="AI646" s="125">
        <f t="shared" si="235"/>
        <v>606.99999999999989</v>
      </c>
      <c r="AJ646" s="125">
        <f>AJ138+AJ566</f>
        <v>0</v>
      </c>
      <c r="AK646" s="125">
        <f>AK138+AK566</f>
        <v>0</v>
      </c>
      <c r="AL646" s="140">
        <f t="shared" si="242"/>
        <v>606.99999999999989</v>
      </c>
      <c r="AM646" s="128">
        <f t="shared" ref="AM646:AN646" si="257">AM138</f>
        <v>607</v>
      </c>
      <c r="AN646" s="128">
        <f t="shared" si="257"/>
        <v>100.00000000000003</v>
      </c>
    </row>
    <row r="647" spans="1:40" ht="33.75" customHeight="1">
      <c r="A647" s="63"/>
      <c r="B647" s="63"/>
      <c r="C647" s="63"/>
      <c r="D647" s="127" t="s">
        <v>469</v>
      </c>
      <c r="E647" s="122"/>
      <c r="F647" s="122"/>
      <c r="G647" s="122"/>
      <c r="H647" s="128"/>
      <c r="I647" s="125"/>
      <c r="J647" s="125">
        <f>J576</f>
        <v>585</v>
      </c>
      <c r="K647" s="128">
        <f>K576</f>
        <v>585</v>
      </c>
      <c r="L647" s="125"/>
      <c r="M647" s="125"/>
      <c r="N647" s="126">
        <f t="shared" si="238"/>
        <v>585</v>
      </c>
      <c r="O647" s="125"/>
      <c r="P647" s="125"/>
      <c r="Q647" s="126">
        <f t="shared" si="239"/>
        <v>585</v>
      </c>
      <c r="R647" s="125"/>
      <c r="S647" s="125"/>
      <c r="T647" s="126">
        <f t="shared" si="240"/>
        <v>585</v>
      </c>
      <c r="U647" s="125"/>
      <c r="V647" s="125">
        <f>V576</f>
        <v>225</v>
      </c>
      <c r="W647" s="126">
        <f t="shared" si="233"/>
        <v>810</v>
      </c>
      <c r="X647" s="125"/>
      <c r="Y647" s="125"/>
      <c r="Z647" s="125">
        <f t="shared" si="241"/>
        <v>810</v>
      </c>
      <c r="AA647" s="125"/>
      <c r="AB647" s="125"/>
      <c r="AC647" s="297">
        <f t="shared" si="245"/>
        <v>810</v>
      </c>
      <c r="AD647" s="297">
        <f>AD576</f>
        <v>0</v>
      </c>
      <c r="AE647" s="297">
        <f>AE576</f>
        <v>0</v>
      </c>
      <c r="AF647" s="297">
        <f t="shared" si="234"/>
        <v>810</v>
      </c>
      <c r="AG647" s="125"/>
      <c r="AH647" s="125"/>
      <c r="AI647" s="125"/>
      <c r="AJ647" s="125"/>
      <c r="AK647" s="125"/>
      <c r="AL647" s="140"/>
      <c r="AM647" s="128"/>
      <c r="AN647" s="128"/>
    </row>
    <row r="648" spans="1:40" ht="33.75" customHeight="1">
      <c r="A648" s="63"/>
      <c r="B648" s="63"/>
      <c r="C648" s="63"/>
      <c r="D648" s="127" t="s">
        <v>45</v>
      </c>
      <c r="E648" s="122"/>
      <c r="F648" s="122"/>
      <c r="G648" s="122"/>
      <c r="H648" s="128">
        <f t="shared" ref="H648:M648" si="258">H150+H579</f>
        <v>8773.7000000000007</v>
      </c>
      <c r="I648" s="125">
        <f t="shared" si="258"/>
        <v>5000</v>
      </c>
      <c r="J648" s="125">
        <f t="shared" si="258"/>
        <v>555.54999999999995</v>
      </c>
      <c r="K648" s="128">
        <f t="shared" si="258"/>
        <v>14329.249999999998</v>
      </c>
      <c r="L648" s="125">
        <f t="shared" si="258"/>
        <v>0</v>
      </c>
      <c r="M648" s="125">
        <f t="shared" si="258"/>
        <v>10298.799999999999</v>
      </c>
      <c r="N648" s="126">
        <f t="shared" si="238"/>
        <v>24628.049999999996</v>
      </c>
      <c r="O648" s="125">
        <f>O150+O579</f>
        <v>-9.7000000000000028</v>
      </c>
      <c r="P648" s="125">
        <f>P150+P579</f>
        <v>0</v>
      </c>
      <c r="Q648" s="126">
        <f t="shared" si="239"/>
        <v>24618.349999999995</v>
      </c>
      <c r="R648" s="125">
        <f>R150+R579</f>
        <v>391.6</v>
      </c>
      <c r="S648" s="125">
        <f>S150+S579</f>
        <v>1397.6999999999998</v>
      </c>
      <c r="T648" s="126">
        <f t="shared" si="240"/>
        <v>26407.649999999994</v>
      </c>
      <c r="U648" s="125">
        <f>U150+U579</f>
        <v>187.6</v>
      </c>
      <c r="V648" s="125">
        <f>V150+V579</f>
        <v>858.4</v>
      </c>
      <c r="W648" s="126">
        <f t="shared" si="233"/>
        <v>27453.649999999994</v>
      </c>
      <c r="X648" s="125">
        <f>X150+X579</f>
        <v>0</v>
      </c>
      <c r="Y648" s="125">
        <f>Y150+Y579</f>
        <v>531.79999999999995</v>
      </c>
      <c r="Z648" s="124">
        <f t="shared" si="241"/>
        <v>27985.449999999993</v>
      </c>
      <c r="AA648" s="125">
        <f>AA150+AA579</f>
        <v>0</v>
      </c>
      <c r="AB648" s="125">
        <f>AB150+AB579</f>
        <v>0</v>
      </c>
      <c r="AC648" s="297">
        <f>AC150+AC579</f>
        <v>27995.149999999998</v>
      </c>
      <c r="AD648" s="297">
        <f>AD150+AD579</f>
        <v>-683.7</v>
      </c>
      <c r="AE648" s="297">
        <f>AE150+AE579</f>
        <v>-3679.4</v>
      </c>
      <c r="AF648" s="297">
        <f t="shared" si="234"/>
        <v>23632.049999999996</v>
      </c>
      <c r="AG648" s="125">
        <f>AG150+AG579</f>
        <v>0</v>
      </c>
      <c r="AH648" s="125">
        <f>AH150+AH579</f>
        <v>0</v>
      </c>
      <c r="AI648" s="125">
        <f t="shared" si="235"/>
        <v>23632.049999999996</v>
      </c>
      <c r="AJ648" s="125">
        <f>AJ150+AJ579</f>
        <v>0</v>
      </c>
      <c r="AK648" s="125">
        <f>AK150+AK579</f>
        <v>0</v>
      </c>
      <c r="AL648" s="140">
        <f t="shared" si="242"/>
        <v>23632.049999999996</v>
      </c>
      <c r="AM648" s="128">
        <f>AM150+AM579</f>
        <v>23632.1</v>
      </c>
      <c r="AN648" s="128">
        <f>AN150+AN579</f>
        <v>200.00045691100746</v>
      </c>
    </row>
    <row r="649" spans="1:40" ht="33.75" customHeight="1">
      <c r="A649" s="63"/>
      <c r="B649" s="63"/>
      <c r="C649" s="63"/>
      <c r="D649" s="127" t="s">
        <v>104</v>
      </c>
      <c r="E649" s="122"/>
      <c r="F649" s="122"/>
      <c r="G649" s="122"/>
      <c r="H649" s="128">
        <f>H595+H182</f>
        <v>275</v>
      </c>
      <c r="I649" s="125">
        <f>I181</f>
        <v>4830</v>
      </c>
      <c r="J649" s="125">
        <f>J181</f>
        <v>1478.2</v>
      </c>
      <c r="K649" s="128">
        <f>K594+K181</f>
        <v>6583.2</v>
      </c>
      <c r="L649" s="125">
        <f>L594</f>
        <v>0</v>
      </c>
      <c r="M649" s="125">
        <f>M594</f>
        <v>1920</v>
      </c>
      <c r="N649" s="126">
        <f t="shared" si="238"/>
        <v>8503.2000000000007</v>
      </c>
      <c r="O649" s="125"/>
      <c r="P649" s="125"/>
      <c r="Q649" s="126">
        <f t="shared" si="239"/>
        <v>8503.2000000000007</v>
      </c>
      <c r="R649" s="125">
        <f>R594</f>
        <v>0</v>
      </c>
      <c r="S649" s="125">
        <f>S594</f>
        <v>0</v>
      </c>
      <c r="T649" s="126">
        <f t="shared" si="240"/>
        <v>8503.2000000000007</v>
      </c>
      <c r="U649" s="125">
        <f>U594</f>
        <v>0</v>
      </c>
      <c r="V649" s="125">
        <f>V594</f>
        <v>0</v>
      </c>
      <c r="W649" s="126">
        <f t="shared" si="233"/>
        <v>8503.2000000000007</v>
      </c>
      <c r="X649" s="125">
        <f>X594</f>
        <v>0</v>
      </c>
      <c r="Y649" s="125">
        <f>Y594</f>
        <v>0</v>
      </c>
      <c r="Z649" s="124">
        <f t="shared" si="241"/>
        <v>8503.2000000000007</v>
      </c>
      <c r="AA649" s="125">
        <f>AA594</f>
        <v>0</v>
      </c>
      <c r="AB649" s="125">
        <f>AB594</f>
        <v>0</v>
      </c>
      <c r="AC649" s="297">
        <f t="shared" si="245"/>
        <v>8503.2000000000007</v>
      </c>
      <c r="AD649" s="297">
        <f>AD594</f>
        <v>0</v>
      </c>
      <c r="AE649" s="297">
        <f>AE594</f>
        <v>0</v>
      </c>
      <c r="AF649" s="297">
        <f t="shared" si="234"/>
        <v>8503.2000000000007</v>
      </c>
      <c r="AG649" s="125">
        <f>AG594</f>
        <v>0</v>
      </c>
      <c r="AH649" s="125">
        <f>AH594</f>
        <v>0</v>
      </c>
      <c r="AI649" s="125">
        <f t="shared" si="235"/>
        <v>8503.2000000000007</v>
      </c>
      <c r="AJ649" s="125">
        <f>AJ594</f>
        <v>0</v>
      </c>
      <c r="AK649" s="125">
        <f>AK594</f>
        <v>0</v>
      </c>
      <c r="AL649" s="140">
        <f t="shared" si="242"/>
        <v>8503.2000000000007</v>
      </c>
      <c r="AM649" s="128">
        <f>AM595+AM182</f>
        <v>8478.2999999999993</v>
      </c>
      <c r="AN649" s="128">
        <f>AN595+AN182</f>
        <v>198.86560364464691</v>
      </c>
    </row>
    <row r="650" spans="1:40" ht="33.75" customHeight="1">
      <c r="A650" s="63"/>
      <c r="B650" s="63"/>
      <c r="C650" s="63"/>
      <c r="D650" s="127" t="s">
        <v>51</v>
      </c>
      <c r="E650" s="122"/>
      <c r="F650" s="122"/>
      <c r="G650" s="122"/>
      <c r="H650" s="128">
        <f t="shared" ref="H650:M650" si="259">H186</f>
        <v>5018</v>
      </c>
      <c r="I650" s="125">
        <f t="shared" si="259"/>
        <v>0</v>
      </c>
      <c r="J650" s="125">
        <f t="shared" si="259"/>
        <v>351</v>
      </c>
      <c r="K650" s="128">
        <f t="shared" si="259"/>
        <v>5369</v>
      </c>
      <c r="L650" s="125">
        <f t="shared" si="259"/>
        <v>0</v>
      </c>
      <c r="M650" s="125">
        <f t="shared" si="259"/>
        <v>0</v>
      </c>
      <c r="N650" s="126">
        <f t="shared" si="238"/>
        <v>5369</v>
      </c>
      <c r="O650" s="125">
        <f>O186</f>
        <v>0</v>
      </c>
      <c r="P650" s="125">
        <f>P186</f>
        <v>0</v>
      </c>
      <c r="Q650" s="126">
        <f t="shared" si="239"/>
        <v>5369</v>
      </c>
      <c r="R650" s="125">
        <f>R186</f>
        <v>765</v>
      </c>
      <c r="S650" s="125">
        <f>S186</f>
        <v>579.79999999999995</v>
      </c>
      <c r="T650" s="126">
        <f t="shared" si="240"/>
        <v>6713.8</v>
      </c>
      <c r="U650" s="125">
        <f>U186</f>
        <v>0</v>
      </c>
      <c r="V650" s="125">
        <f>V186</f>
        <v>385.7</v>
      </c>
      <c r="W650" s="126">
        <f t="shared" si="233"/>
        <v>7099.5</v>
      </c>
      <c r="X650" s="125">
        <f>X186</f>
        <v>0</v>
      </c>
      <c r="Y650" s="125">
        <f>Y186</f>
        <v>649</v>
      </c>
      <c r="Z650" s="124">
        <f t="shared" si="241"/>
        <v>7748.5</v>
      </c>
      <c r="AA650" s="125">
        <f>AA186</f>
        <v>0</v>
      </c>
      <c r="AB650" s="125">
        <f>AB186</f>
        <v>0</v>
      </c>
      <c r="AC650" s="297">
        <f t="shared" si="245"/>
        <v>7748.5</v>
      </c>
      <c r="AD650" s="297">
        <f>AD186</f>
        <v>0</v>
      </c>
      <c r="AE650" s="297">
        <f>AE186</f>
        <v>-266.39999999999998</v>
      </c>
      <c r="AF650" s="297">
        <f t="shared" si="234"/>
        <v>7482.1</v>
      </c>
      <c r="AG650" s="125" t="e">
        <f>AG186</f>
        <v>#REF!</v>
      </c>
      <c r="AH650" s="125" t="e">
        <f>AH186</f>
        <v>#REF!</v>
      </c>
      <c r="AI650" s="125" t="e">
        <f t="shared" si="235"/>
        <v>#REF!</v>
      </c>
      <c r="AJ650" s="125" t="e">
        <f>AJ186</f>
        <v>#REF!</v>
      </c>
      <c r="AK650" s="125" t="e">
        <f>AK186</f>
        <v>#REF!</v>
      </c>
      <c r="AL650" s="140" t="e">
        <f t="shared" si="242"/>
        <v>#REF!</v>
      </c>
      <c r="AM650" s="128">
        <f t="shared" ref="AM650:AN650" si="260">AM186</f>
        <v>7042.8</v>
      </c>
      <c r="AN650" s="128">
        <f t="shared" si="260"/>
        <v>94.128653720212256</v>
      </c>
    </row>
    <row r="651" spans="1:40" ht="33.75" customHeight="1">
      <c r="A651" s="63"/>
      <c r="B651" s="63"/>
      <c r="C651" s="63"/>
      <c r="D651" s="127" t="s">
        <v>82</v>
      </c>
      <c r="E651" s="122"/>
      <c r="F651" s="122"/>
      <c r="G651" s="122"/>
      <c r="H651" s="128">
        <f t="shared" ref="H651:M651" si="261">H287</f>
        <v>59254.9</v>
      </c>
      <c r="I651" s="125">
        <f t="shared" si="261"/>
        <v>0</v>
      </c>
      <c r="J651" s="125">
        <f t="shared" si="261"/>
        <v>0</v>
      </c>
      <c r="K651" s="128">
        <f t="shared" si="261"/>
        <v>59254.9</v>
      </c>
      <c r="L651" s="125">
        <f t="shared" si="261"/>
        <v>0</v>
      </c>
      <c r="M651" s="125">
        <f t="shared" si="261"/>
        <v>50</v>
      </c>
      <c r="N651" s="126">
        <f t="shared" si="238"/>
        <v>59304.9</v>
      </c>
      <c r="O651" s="125">
        <f>O287</f>
        <v>0</v>
      </c>
      <c r="P651" s="125">
        <f>P287</f>
        <v>223.9</v>
      </c>
      <c r="Q651" s="126">
        <f t="shared" si="239"/>
        <v>59528.800000000003</v>
      </c>
      <c r="R651" s="125">
        <f>R287</f>
        <v>420.2</v>
      </c>
      <c r="S651" s="125">
        <f>S287</f>
        <v>265.2</v>
      </c>
      <c r="T651" s="126">
        <f t="shared" si="240"/>
        <v>60214.2</v>
      </c>
      <c r="U651" s="125">
        <f>U287</f>
        <v>-4544</v>
      </c>
      <c r="V651" s="125">
        <f>V287</f>
        <v>87.1</v>
      </c>
      <c r="W651" s="126">
        <f t="shared" si="233"/>
        <v>55757.299999999996</v>
      </c>
      <c r="X651" s="125">
        <f>X287</f>
        <v>0</v>
      </c>
      <c r="Y651" s="125">
        <f>Y287</f>
        <v>208.39999999999998</v>
      </c>
      <c r="Z651" s="124">
        <f t="shared" si="241"/>
        <v>55965.7</v>
      </c>
      <c r="AA651" s="125">
        <f>AA287</f>
        <v>10.8</v>
      </c>
      <c r="AB651" s="125">
        <f>AB287</f>
        <v>0</v>
      </c>
      <c r="AC651" s="297">
        <f>AC287</f>
        <v>55978.9</v>
      </c>
      <c r="AD651" s="297">
        <f>AD287</f>
        <v>-1845.2</v>
      </c>
      <c r="AE651" s="297">
        <f>AE287</f>
        <v>-1046</v>
      </c>
      <c r="AF651" s="297">
        <f t="shared" si="234"/>
        <v>53087.700000000004</v>
      </c>
      <c r="AG651" s="125">
        <f>AG287</f>
        <v>0</v>
      </c>
      <c r="AH651" s="125">
        <f>AH287</f>
        <v>0</v>
      </c>
      <c r="AI651" s="125">
        <f t="shared" ref="AI651:AI663" si="262">AF651+AG651+AH651</f>
        <v>53087.700000000004</v>
      </c>
      <c r="AJ651" s="125">
        <f>AJ287</f>
        <v>0</v>
      </c>
      <c r="AK651" s="125">
        <f>AK287</f>
        <v>0</v>
      </c>
      <c r="AL651" s="140">
        <f t="shared" si="242"/>
        <v>53087.700000000004</v>
      </c>
      <c r="AM651" s="128">
        <f t="shared" ref="AM651:AN651" si="263">AM287</f>
        <v>52008.4</v>
      </c>
      <c r="AN651" s="128">
        <f t="shared" si="263"/>
        <v>97.966949029624558</v>
      </c>
    </row>
    <row r="652" spans="1:40" ht="33.75" customHeight="1">
      <c r="A652" s="63"/>
      <c r="B652" s="63"/>
      <c r="C652" s="63"/>
      <c r="D652" s="127" t="s">
        <v>84</v>
      </c>
      <c r="E652" s="122"/>
      <c r="F652" s="122"/>
      <c r="G652" s="122"/>
      <c r="H652" s="128">
        <f t="shared" ref="H652:M652" si="264">H323</f>
        <v>244004.3</v>
      </c>
      <c r="I652" s="125">
        <f t="shared" si="264"/>
        <v>2040.2</v>
      </c>
      <c r="J652" s="125">
        <f t="shared" si="264"/>
        <v>836.5</v>
      </c>
      <c r="K652" s="128">
        <f t="shared" si="264"/>
        <v>246881</v>
      </c>
      <c r="L652" s="125">
        <f t="shared" si="264"/>
        <v>0</v>
      </c>
      <c r="M652" s="125">
        <f t="shared" si="264"/>
        <v>1476.1</v>
      </c>
      <c r="N652" s="126">
        <f t="shared" si="238"/>
        <v>248357.1</v>
      </c>
      <c r="O652" s="125">
        <f>O323</f>
        <v>0</v>
      </c>
      <c r="P652" s="125">
        <f>P323</f>
        <v>1282.8999999999999</v>
      </c>
      <c r="Q652" s="126">
        <f t="shared" si="239"/>
        <v>249640</v>
      </c>
      <c r="R652" s="125">
        <f>R323</f>
        <v>1329.8</v>
      </c>
      <c r="S652" s="125">
        <f>S323</f>
        <v>4055.4000000000005</v>
      </c>
      <c r="T652" s="126">
        <f t="shared" si="240"/>
        <v>255025.19999999998</v>
      </c>
      <c r="U652" s="125">
        <f>U323</f>
        <v>1667.2</v>
      </c>
      <c r="V652" s="125">
        <f>V323</f>
        <v>1826.6</v>
      </c>
      <c r="W652" s="126">
        <f t="shared" si="233"/>
        <v>258519</v>
      </c>
      <c r="X652" s="125">
        <f>X323</f>
        <v>-43.9</v>
      </c>
      <c r="Y652" s="125">
        <f>Y323</f>
        <v>1726.7999999999997</v>
      </c>
      <c r="Z652" s="124">
        <f t="shared" si="241"/>
        <v>260201.9</v>
      </c>
      <c r="AA652" s="125">
        <f>AA323</f>
        <v>-10.800000000000011</v>
      </c>
      <c r="AB652" s="125">
        <f>AB323</f>
        <v>-34.200000000000003</v>
      </c>
      <c r="AC652" s="297">
        <f>AC323</f>
        <v>260159.1</v>
      </c>
      <c r="AD652" s="297">
        <f>AD323</f>
        <v>2543.8999999999996</v>
      </c>
      <c r="AE652" s="297">
        <f>AE323</f>
        <v>-3992.1</v>
      </c>
      <c r="AF652" s="297">
        <f t="shared" si="234"/>
        <v>258710.9</v>
      </c>
      <c r="AG652" s="125">
        <f>AG323</f>
        <v>0</v>
      </c>
      <c r="AH652" s="125">
        <f>AH323</f>
        <v>0</v>
      </c>
      <c r="AI652" s="125">
        <f t="shared" si="262"/>
        <v>258710.9</v>
      </c>
      <c r="AJ652" s="125">
        <f>AJ323</f>
        <v>0</v>
      </c>
      <c r="AK652" s="125">
        <f>AK323</f>
        <v>0</v>
      </c>
      <c r="AL652" s="140">
        <f t="shared" si="242"/>
        <v>258710.9</v>
      </c>
      <c r="AM652" s="128">
        <f t="shared" ref="AM652:AN652" si="265">AM323</f>
        <v>257088.7</v>
      </c>
      <c r="AN652" s="128">
        <f t="shared" si="265"/>
        <v>99.372968050437763</v>
      </c>
    </row>
    <row r="653" spans="1:40" ht="33.75" customHeight="1">
      <c r="A653" s="63"/>
      <c r="B653" s="63"/>
      <c r="C653" s="63"/>
      <c r="D653" s="127" t="s">
        <v>208</v>
      </c>
      <c r="E653" s="122"/>
      <c r="F653" s="122"/>
      <c r="G653" s="122"/>
      <c r="H653" s="128" t="e">
        <f t="shared" ref="H653:M653" si="266">H421</f>
        <v>#REF!</v>
      </c>
      <c r="I653" s="128">
        <f t="shared" si="266"/>
        <v>68</v>
      </c>
      <c r="J653" s="128">
        <f t="shared" si="266"/>
        <v>531.9</v>
      </c>
      <c r="K653" s="128" t="e">
        <f t="shared" si="266"/>
        <v>#REF!</v>
      </c>
      <c r="L653" s="128">
        <f t="shared" si="266"/>
        <v>0</v>
      </c>
      <c r="M653" s="128">
        <f t="shared" si="266"/>
        <v>1106.0999999999999</v>
      </c>
      <c r="N653" s="126" t="e">
        <f t="shared" si="238"/>
        <v>#REF!</v>
      </c>
      <c r="O653" s="128">
        <f>O421</f>
        <v>0</v>
      </c>
      <c r="P653" s="128">
        <f>P421</f>
        <v>592</v>
      </c>
      <c r="Q653" s="126" t="e">
        <f t="shared" si="239"/>
        <v>#REF!</v>
      </c>
      <c r="R653" s="128">
        <f t="shared" ref="R653:Y653" si="267">R421</f>
        <v>653.79999999999995</v>
      </c>
      <c r="S653" s="128">
        <f t="shared" si="267"/>
        <v>409</v>
      </c>
      <c r="T653" s="126" t="e">
        <f t="shared" si="240"/>
        <v>#REF!</v>
      </c>
      <c r="U653" s="128">
        <f t="shared" si="267"/>
        <v>0</v>
      </c>
      <c r="V653" s="128">
        <f t="shared" si="267"/>
        <v>268.60000000000002</v>
      </c>
      <c r="W653" s="126" t="e">
        <f t="shared" si="233"/>
        <v>#REF!</v>
      </c>
      <c r="X653" s="128">
        <f t="shared" si="267"/>
        <v>43.9</v>
      </c>
      <c r="Y653" s="128">
        <f t="shared" si="267"/>
        <v>23.599999999999998</v>
      </c>
      <c r="Z653" s="124" t="e">
        <f t="shared" si="241"/>
        <v>#REF!</v>
      </c>
      <c r="AA653" s="128">
        <f>AA421</f>
        <v>0</v>
      </c>
      <c r="AB653" s="128">
        <f>AB421</f>
        <v>0</v>
      </c>
      <c r="AC653" s="297" t="e">
        <f>AC421</f>
        <v>#REF!</v>
      </c>
      <c r="AD653" s="297">
        <f t="shared" ref="AD653:AK653" si="268">AD421</f>
        <v>0</v>
      </c>
      <c r="AE653" s="297">
        <f t="shared" si="268"/>
        <v>-2575.7999999999997</v>
      </c>
      <c r="AF653" s="297" t="e">
        <f t="shared" si="234"/>
        <v>#REF!</v>
      </c>
      <c r="AG653" s="128">
        <f t="shared" si="268"/>
        <v>0</v>
      </c>
      <c r="AH653" s="128">
        <f t="shared" si="268"/>
        <v>0</v>
      </c>
      <c r="AI653" s="128">
        <f t="shared" si="268"/>
        <v>22983</v>
      </c>
      <c r="AJ653" s="128">
        <f t="shared" si="268"/>
        <v>0</v>
      </c>
      <c r="AK653" s="128">
        <f t="shared" si="268"/>
        <v>0</v>
      </c>
      <c r="AL653" s="140">
        <f t="shared" si="242"/>
        <v>22983</v>
      </c>
      <c r="AM653" s="128">
        <f t="shared" ref="AM653:AN653" si="269">AM421</f>
        <v>22408.899999999994</v>
      </c>
      <c r="AN653" s="128">
        <f t="shared" si="269"/>
        <v>97.502066744985399</v>
      </c>
    </row>
    <row r="654" spans="1:40" ht="33.75" customHeight="1">
      <c r="A654" s="63"/>
      <c r="B654" s="63"/>
      <c r="C654" s="63"/>
      <c r="D654" s="127" t="s">
        <v>56</v>
      </c>
      <c r="E654" s="122"/>
      <c r="F654" s="122"/>
      <c r="G654" s="122"/>
      <c r="H654" s="128">
        <f t="shared" ref="H654:AL654" si="270">H462</f>
        <v>3428.8</v>
      </c>
      <c r="I654" s="128">
        <f t="shared" si="270"/>
        <v>0</v>
      </c>
      <c r="J654" s="128">
        <f t="shared" ref="J654" si="271">J462</f>
        <v>262.2</v>
      </c>
      <c r="K654" s="128">
        <f t="shared" si="270"/>
        <v>3691</v>
      </c>
      <c r="L654" s="128">
        <f t="shared" si="270"/>
        <v>0</v>
      </c>
      <c r="M654" s="128">
        <f t="shared" si="270"/>
        <v>0</v>
      </c>
      <c r="N654" s="128">
        <f t="shared" si="270"/>
        <v>3691</v>
      </c>
      <c r="O654" s="128">
        <f t="shared" si="270"/>
        <v>0</v>
      </c>
      <c r="P654" s="128">
        <f t="shared" si="270"/>
        <v>-324.5</v>
      </c>
      <c r="Q654" s="126">
        <f t="shared" si="239"/>
        <v>3366.5</v>
      </c>
      <c r="R654" s="128">
        <f t="shared" si="270"/>
        <v>0</v>
      </c>
      <c r="S654" s="128">
        <f t="shared" si="270"/>
        <v>0</v>
      </c>
      <c r="T654" s="126">
        <f t="shared" si="240"/>
        <v>3366.5</v>
      </c>
      <c r="U654" s="128">
        <f t="shared" si="270"/>
        <v>63.5</v>
      </c>
      <c r="V654" s="128">
        <f t="shared" si="270"/>
        <v>267.5</v>
      </c>
      <c r="W654" s="126">
        <f t="shared" si="233"/>
        <v>3697.5</v>
      </c>
      <c r="X654" s="128">
        <f t="shared" si="270"/>
        <v>0</v>
      </c>
      <c r="Y654" s="128">
        <f t="shared" si="270"/>
        <v>0</v>
      </c>
      <c r="Z654" s="128">
        <f t="shared" si="270"/>
        <v>3697.5</v>
      </c>
      <c r="AA654" s="128">
        <f t="shared" si="270"/>
        <v>0</v>
      </c>
      <c r="AB654" s="128">
        <f t="shared" si="270"/>
        <v>0</v>
      </c>
      <c r="AC654" s="297">
        <f t="shared" si="270"/>
        <v>3697.5</v>
      </c>
      <c r="AD654" s="297">
        <f t="shared" si="270"/>
        <v>-302.89999999999998</v>
      </c>
      <c r="AE654" s="297">
        <f t="shared" si="270"/>
        <v>-109.09999999999998</v>
      </c>
      <c r="AF654" s="297">
        <f t="shared" si="234"/>
        <v>3285.5</v>
      </c>
      <c r="AG654" s="128">
        <f t="shared" si="270"/>
        <v>0</v>
      </c>
      <c r="AH654" s="128">
        <f t="shared" si="270"/>
        <v>0</v>
      </c>
      <c r="AI654" s="128">
        <f t="shared" si="270"/>
        <v>3285.5</v>
      </c>
      <c r="AJ654" s="128">
        <f t="shared" si="270"/>
        <v>0</v>
      </c>
      <c r="AK654" s="128">
        <f t="shared" si="270"/>
        <v>0</v>
      </c>
      <c r="AL654" s="128">
        <f t="shared" si="270"/>
        <v>3285.5</v>
      </c>
      <c r="AM654" s="128">
        <f t="shared" ref="AM654:AN654" si="272">AM462</f>
        <v>3277.2</v>
      </c>
      <c r="AN654" s="128">
        <f t="shared" si="272"/>
        <v>99.747374828793184</v>
      </c>
    </row>
    <row r="655" spans="1:40" ht="33.75" customHeight="1">
      <c r="A655" s="63"/>
      <c r="B655" s="63"/>
      <c r="C655" s="63"/>
      <c r="D655" s="127" t="s">
        <v>91</v>
      </c>
      <c r="E655" s="122"/>
      <c r="F655" s="122"/>
      <c r="G655" s="122"/>
      <c r="H655" s="128">
        <f t="shared" ref="H655:M655" si="273">H493</f>
        <v>11971.8</v>
      </c>
      <c r="I655" s="125">
        <f t="shared" si="273"/>
        <v>0</v>
      </c>
      <c r="J655" s="125">
        <f t="shared" si="273"/>
        <v>234.1</v>
      </c>
      <c r="K655" s="128">
        <f t="shared" si="273"/>
        <v>12205.9</v>
      </c>
      <c r="L655" s="125">
        <f t="shared" si="273"/>
        <v>0</v>
      </c>
      <c r="M655" s="125">
        <f t="shared" si="273"/>
        <v>1057.4000000000001</v>
      </c>
      <c r="N655" s="126">
        <f t="shared" si="238"/>
        <v>13263.3</v>
      </c>
      <c r="O655" s="125">
        <f>O493</f>
        <v>0</v>
      </c>
      <c r="P655" s="125">
        <f>P493</f>
        <v>85.5</v>
      </c>
      <c r="Q655" s="126">
        <f t="shared" si="239"/>
        <v>13348.8</v>
      </c>
      <c r="R655" s="125">
        <f>R493</f>
        <v>0</v>
      </c>
      <c r="S655" s="125">
        <f>S493</f>
        <v>0</v>
      </c>
      <c r="T655" s="126">
        <f t="shared" si="240"/>
        <v>13348.8</v>
      </c>
      <c r="U655" s="125">
        <f>U493</f>
        <v>0</v>
      </c>
      <c r="V655" s="125">
        <f>V493</f>
        <v>335</v>
      </c>
      <c r="W655" s="126">
        <f t="shared" si="233"/>
        <v>13683.8</v>
      </c>
      <c r="X655" s="125">
        <f>X493</f>
        <v>0</v>
      </c>
      <c r="Y655" s="125">
        <f>Y493</f>
        <v>0</v>
      </c>
      <c r="Z655" s="124">
        <f t="shared" si="241"/>
        <v>13683.8</v>
      </c>
      <c r="AA655" s="125">
        <f>AA493</f>
        <v>0</v>
      </c>
      <c r="AB655" s="125">
        <f>AB493</f>
        <v>34.200000000000003</v>
      </c>
      <c r="AC655" s="297">
        <f t="shared" si="245"/>
        <v>13718</v>
      </c>
      <c r="AD655" s="297">
        <f>AD493</f>
        <v>0</v>
      </c>
      <c r="AE655" s="297">
        <f>AE493</f>
        <v>-1017.8000000000001</v>
      </c>
      <c r="AF655" s="297">
        <f t="shared" si="234"/>
        <v>12700.2</v>
      </c>
      <c r="AG655" s="125">
        <f>AG493</f>
        <v>0</v>
      </c>
      <c r="AH655" s="125">
        <f>AH493</f>
        <v>0</v>
      </c>
      <c r="AI655" s="125">
        <f t="shared" si="262"/>
        <v>12700.2</v>
      </c>
      <c r="AJ655" s="125">
        <f>AJ493</f>
        <v>0</v>
      </c>
      <c r="AK655" s="125">
        <f>AK493</f>
        <v>0</v>
      </c>
      <c r="AL655" s="140">
        <f t="shared" si="242"/>
        <v>12700.2</v>
      </c>
      <c r="AM655" s="128">
        <f t="shared" ref="AM655:AN655" si="274">AM493</f>
        <v>12666.7</v>
      </c>
      <c r="AN655" s="128">
        <f t="shared" si="274"/>
        <v>99.736224626383844</v>
      </c>
    </row>
    <row r="656" spans="1:40" ht="33.75" customHeight="1">
      <c r="A656" s="63"/>
      <c r="B656" s="63"/>
      <c r="C656" s="63"/>
      <c r="D656" s="127" t="s">
        <v>60</v>
      </c>
      <c r="E656" s="122"/>
      <c r="F656" s="122"/>
      <c r="G656" s="122"/>
      <c r="H656" s="128">
        <f>H202</f>
        <v>6956.5</v>
      </c>
      <c r="I656" s="125">
        <f>I202+I600</f>
        <v>0</v>
      </c>
      <c r="J656" s="125">
        <f>J202+J600</f>
        <v>401.63</v>
      </c>
      <c r="K656" s="128">
        <f>K202+K601</f>
        <v>7358.1299999999992</v>
      </c>
      <c r="L656" s="125">
        <f>L202+L600</f>
        <v>-1318.5</v>
      </c>
      <c r="M656" s="125">
        <f>M202+M600</f>
        <v>-67.5</v>
      </c>
      <c r="N656" s="126">
        <f t="shared" si="238"/>
        <v>5972.1299999999992</v>
      </c>
      <c r="O656" s="125">
        <f>O202+O600</f>
        <v>0</v>
      </c>
      <c r="P656" s="125">
        <f>P202+P600</f>
        <v>0</v>
      </c>
      <c r="Q656" s="126">
        <f t="shared" si="239"/>
        <v>5972.1299999999992</v>
      </c>
      <c r="R656" s="125">
        <f>R202+R600</f>
        <v>0</v>
      </c>
      <c r="S656" s="125">
        <f>S202+S600</f>
        <v>0</v>
      </c>
      <c r="T656" s="126">
        <f t="shared" si="240"/>
        <v>5972.1299999999992</v>
      </c>
      <c r="U656" s="125">
        <f>U202+U600</f>
        <v>0</v>
      </c>
      <c r="V656" s="125">
        <f>V202+V600</f>
        <v>0</v>
      </c>
      <c r="W656" s="126">
        <f t="shared" si="233"/>
        <v>5972.1299999999992</v>
      </c>
      <c r="X656" s="125">
        <f>X202+X600</f>
        <v>0</v>
      </c>
      <c r="Y656" s="125">
        <f>Y202+Y600</f>
        <v>255</v>
      </c>
      <c r="Z656" s="124">
        <f t="shared" si="241"/>
        <v>6227.1299999999992</v>
      </c>
      <c r="AA656" s="125">
        <f>AA202+AA600</f>
        <v>0</v>
      </c>
      <c r="AB656" s="125">
        <f>AB202+AB600</f>
        <v>0</v>
      </c>
      <c r="AC656" s="297">
        <f t="shared" si="245"/>
        <v>6227.1299999999992</v>
      </c>
      <c r="AD656" s="297">
        <f>AD202+AD600</f>
        <v>0</v>
      </c>
      <c r="AE656" s="297">
        <f>AE202+AE600</f>
        <v>-255</v>
      </c>
      <c r="AF656" s="297">
        <f t="shared" si="234"/>
        <v>5972.1299999999992</v>
      </c>
      <c r="AG656" s="125">
        <f>AG202+AG600</f>
        <v>0</v>
      </c>
      <c r="AH656" s="125">
        <f>AH202+AH600</f>
        <v>0</v>
      </c>
      <c r="AI656" s="125">
        <f t="shared" si="262"/>
        <v>5972.1299999999992</v>
      </c>
      <c r="AJ656" s="125">
        <f>AJ202+AJ601</f>
        <v>0</v>
      </c>
      <c r="AK656" s="125">
        <f>AK202+AK601</f>
        <v>0</v>
      </c>
      <c r="AL656" s="140">
        <f t="shared" si="242"/>
        <v>5972.1299999999992</v>
      </c>
      <c r="AM656" s="128">
        <f t="shared" ref="AM656:AN656" si="275">AM202</f>
        <v>5742.4</v>
      </c>
      <c r="AN656" s="128">
        <f t="shared" si="275"/>
        <v>100</v>
      </c>
    </row>
    <row r="657" spans="1:40" ht="33.75" customHeight="1">
      <c r="A657" s="63"/>
      <c r="B657" s="63"/>
      <c r="C657" s="63"/>
      <c r="D657" s="127" t="s">
        <v>65</v>
      </c>
      <c r="E657" s="122"/>
      <c r="F657" s="122"/>
      <c r="G657" s="122"/>
      <c r="H657" s="128">
        <f t="shared" ref="H657:M657" si="276">H215</f>
        <v>1041.5999999999999</v>
      </c>
      <c r="I657" s="125">
        <f t="shared" si="276"/>
        <v>0</v>
      </c>
      <c r="J657" s="125">
        <f t="shared" si="276"/>
        <v>0</v>
      </c>
      <c r="K657" s="128">
        <f t="shared" si="276"/>
        <v>1041.5999999999999</v>
      </c>
      <c r="L657" s="125">
        <f t="shared" si="276"/>
        <v>0</v>
      </c>
      <c r="M657" s="125">
        <f t="shared" si="276"/>
        <v>0</v>
      </c>
      <c r="N657" s="126">
        <f t="shared" si="238"/>
        <v>1041.5999999999999</v>
      </c>
      <c r="O657" s="125">
        <f>O215</f>
        <v>0</v>
      </c>
      <c r="P657" s="125">
        <f>P215</f>
        <v>0</v>
      </c>
      <c r="Q657" s="126">
        <f t="shared" si="239"/>
        <v>1041.5999999999999</v>
      </c>
      <c r="R657" s="125">
        <f>R215</f>
        <v>0</v>
      </c>
      <c r="S657" s="125">
        <f>S215</f>
        <v>0</v>
      </c>
      <c r="T657" s="126">
        <f t="shared" si="240"/>
        <v>1041.5999999999999</v>
      </c>
      <c r="U657" s="125">
        <f>U215</f>
        <v>0</v>
      </c>
      <c r="V657" s="125">
        <f>V215</f>
        <v>0</v>
      </c>
      <c r="W657" s="126">
        <f t="shared" si="233"/>
        <v>1041.5999999999999</v>
      </c>
      <c r="X657" s="125">
        <f>X215</f>
        <v>0</v>
      </c>
      <c r="Y657" s="125">
        <f>Y215</f>
        <v>0</v>
      </c>
      <c r="Z657" s="124">
        <f t="shared" si="241"/>
        <v>1041.5999999999999</v>
      </c>
      <c r="AA657" s="125">
        <f>AA215</f>
        <v>0</v>
      </c>
      <c r="AB657" s="125">
        <f>AB215</f>
        <v>0</v>
      </c>
      <c r="AC657" s="297">
        <f t="shared" si="245"/>
        <v>1041.5999999999999</v>
      </c>
      <c r="AD657" s="297">
        <f>AD215</f>
        <v>0</v>
      </c>
      <c r="AE657" s="297">
        <f>AE215</f>
        <v>-135.4</v>
      </c>
      <c r="AF657" s="297">
        <f t="shared" si="234"/>
        <v>906.19999999999993</v>
      </c>
      <c r="AG657" s="125">
        <f>AG215</f>
        <v>0</v>
      </c>
      <c r="AH657" s="125">
        <f>AH215</f>
        <v>0</v>
      </c>
      <c r="AI657" s="125">
        <f t="shared" si="262"/>
        <v>906.19999999999993</v>
      </c>
      <c r="AJ657" s="125">
        <f>AJ528</f>
        <v>0</v>
      </c>
      <c r="AK657" s="125">
        <f>AK528</f>
        <v>0</v>
      </c>
      <c r="AL657" s="140">
        <f t="shared" si="242"/>
        <v>906.19999999999993</v>
      </c>
      <c r="AM657" s="128">
        <f t="shared" ref="AM657:AN657" si="277">AM215</f>
        <v>906.2</v>
      </c>
      <c r="AN657" s="128">
        <f t="shared" si="277"/>
        <v>100.00000000000003</v>
      </c>
    </row>
    <row r="658" spans="1:40" ht="33.75" customHeight="1">
      <c r="A658" s="63"/>
      <c r="B658" s="63"/>
      <c r="C658" s="63"/>
      <c r="D658" s="127" t="s">
        <v>69</v>
      </c>
      <c r="E658" s="122"/>
      <c r="F658" s="122"/>
      <c r="G658" s="122"/>
      <c r="H658" s="128">
        <f t="shared" ref="H658:M658" si="278">H218+H508</f>
        <v>14609</v>
      </c>
      <c r="I658" s="125">
        <f t="shared" si="278"/>
        <v>-59.1</v>
      </c>
      <c r="J658" s="125">
        <f t="shared" si="278"/>
        <v>0</v>
      </c>
      <c r="K658" s="128">
        <f t="shared" si="278"/>
        <v>14549.9</v>
      </c>
      <c r="L658" s="125">
        <f t="shared" si="278"/>
        <v>0</v>
      </c>
      <c r="M658" s="125">
        <f t="shared" si="278"/>
        <v>0</v>
      </c>
      <c r="N658" s="126">
        <f t="shared" si="238"/>
        <v>14549.9</v>
      </c>
      <c r="O658" s="125">
        <f>O218+O508</f>
        <v>0</v>
      </c>
      <c r="P658" s="125">
        <f>P218+P508</f>
        <v>0</v>
      </c>
      <c r="Q658" s="126">
        <f t="shared" si="239"/>
        <v>14549.9</v>
      </c>
      <c r="R658" s="125">
        <f>R218+R508</f>
        <v>0</v>
      </c>
      <c r="S658" s="125">
        <f>S218+S508</f>
        <v>0</v>
      </c>
      <c r="T658" s="126">
        <f t="shared" si="240"/>
        <v>14549.9</v>
      </c>
      <c r="U658" s="125">
        <f>U218+U508</f>
        <v>14.1</v>
      </c>
      <c r="V658" s="125">
        <f>V218+V508</f>
        <v>0</v>
      </c>
      <c r="W658" s="126">
        <f t="shared" si="233"/>
        <v>14564</v>
      </c>
      <c r="X658" s="125">
        <f>X218+X508</f>
        <v>0</v>
      </c>
      <c r="Y658" s="125">
        <f>Y218+Y508</f>
        <v>0</v>
      </c>
      <c r="Z658" s="124">
        <f t="shared" si="241"/>
        <v>14564</v>
      </c>
      <c r="AA658" s="125">
        <f>AA218+AA508</f>
        <v>-2550</v>
      </c>
      <c r="AB658" s="125">
        <f>AB218+AB508</f>
        <v>0</v>
      </c>
      <c r="AC658" s="297">
        <f t="shared" si="245"/>
        <v>12014</v>
      </c>
      <c r="AD658" s="297">
        <f>AD218+AD508</f>
        <v>373.89999999999992</v>
      </c>
      <c r="AE658" s="297">
        <f>AE218+AE508</f>
        <v>0</v>
      </c>
      <c r="AF658" s="297">
        <f t="shared" si="234"/>
        <v>12387.9</v>
      </c>
      <c r="AG658" s="125">
        <f>AG218+AG508</f>
        <v>0</v>
      </c>
      <c r="AH658" s="125">
        <f>AH218+AH508</f>
        <v>0</v>
      </c>
      <c r="AI658" s="125">
        <f t="shared" si="262"/>
        <v>12387.9</v>
      </c>
      <c r="AJ658" s="125">
        <f>AJ218+AJ508</f>
        <v>0</v>
      </c>
      <c r="AK658" s="125">
        <f>AK218+AK508</f>
        <v>0</v>
      </c>
      <c r="AL658" s="140">
        <f t="shared" si="242"/>
        <v>12387.9</v>
      </c>
      <c r="AM658" s="128">
        <f>AM218+AM508</f>
        <v>11872.099999999999</v>
      </c>
      <c r="AN658" s="128">
        <f>AN218+AN508</f>
        <v>193.37030674904514</v>
      </c>
    </row>
    <row r="659" spans="1:40" ht="33.75" customHeight="1">
      <c r="A659" s="63"/>
      <c r="B659" s="63"/>
      <c r="C659" s="63"/>
      <c r="D659" s="127" t="s">
        <v>93</v>
      </c>
      <c r="E659" s="122"/>
      <c r="F659" s="122"/>
      <c r="G659" s="122"/>
      <c r="H659" s="128">
        <f t="shared" ref="H659:M659" si="279">H517</f>
        <v>12303.099999999999</v>
      </c>
      <c r="I659" s="125">
        <f t="shared" si="279"/>
        <v>0</v>
      </c>
      <c r="J659" s="125">
        <f t="shared" si="279"/>
        <v>0</v>
      </c>
      <c r="K659" s="128">
        <f t="shared" si="279"/>
        <v>12303.099999999999</v>
      </c>
      <c r="L659" s="125">
        <f t="shared" si="279"/>
        <v>0</v>
      </c>
      <c r="M659" s="125">
        <f t="shared" si="279"/>
        <v>0</v>
      </c>
      <c r="N659" s="126">
        <f t="shared" si="238"/>
        <v>12303.099999999999</v>
      </c>
      <c r="O659" s="125">
        <f>O517</f>
        <v>0</v>
      </c>
      <c r="P659" s="125">
        <f>P517</f>
        <v>0</v>
      </c>
      <c r="Q659" s="126">
        <f t="shared" si="239"/>
        <v>12303.099999999999</v>
      </c>
      <c r="R659" s="125">
        <f>R517</f>
        <v>0</v>
      </c>
      <c r="S659" s="125">
        <f>S517</f>
        <v>0</v>
      </c>
      <c r="T659" s="126">
        <f t="shared" si="240"/>
        <v>12303.099999999999</v>
      </c>
      <c r="U659" s="125">
        <f>U517</f>
        <v>347.2</v>
      </c>
      <c r="V659" s="125">
        <f>V517</f>
        <v>0</v>
      </c>
      <c r="W659" s="126">
        <f t="shared" si="233"/>
        <v>12650.3</v>
      </c>
      <c r="X659" s="125">
        <f>X517</f>
        <v>0</v>
      </c>
      <c r="Y659" s="125">
        <f>Y517</f>
        <v>0</v>
      </c>
      <c r="Z659" s="124">
        <f t="shared" si="241"/>
        <v>12650.3</v>
      </c>
      <c r="AA659" s="125">
        <f>AA517</f>
        <v>0</v>
      </c>
      <c r="AB659" s="125">
        <f>AB517</f>
        <v>0</v>
      </c>
      <c r="AC659" s="297">
        <f t="shared" si="245"/>
        <v>12650.3</v>
      </c>
      <c r="AD659" s="297">
        <f>AD517</f>
        <v>-2339.5</v>
      </c>
      <c r="AE659" s="297">
        <f>AE517</f>
        <v>0</v>
      </c>
      <c r="AF659" s="297">
        <f t="shared" si="234"/>
        <v>10310.799999999999</v>
      </c>
      <c r="AG659" s="125">
        <f>AG517</f>
        <v>0</v>
      </c>
      <c r="AH659" s="125">
        <f>AH517</f>
        <v>0</v>
      </c>
      <c r="AI659" s="125">
        <f t="shared" si="262"/>
        <v>10310.799999999999</v>
      </c>
      <c r="AJ659" s="125">
        <f>AJ517</f>
        <v>0</v>
      </c>
      <c r="AK659" s="125">
        <f>AK517</f>
        <v>0</v>
      </c>
      <c r="AL659" s="140">
        <f t="shared" si="242"/>
        <v>10310.799999999999</v>
      </c>
      <c r="AM659" s="128">
        <f t="shared" ref="AM659:AN659" si="280">AM517</f>
        <v>10034.200000000001</v>
      </c>
      <c r="AN659" s="128">
        <f t="shared" si="280"/>
        <v>97.317375955309018</v>
      </c>
    </row>
    <row r="660" spans="1:40" ht="33.75" customHeight="1">
      <c r="A660" s="63"/>
      <c r="B660" s="63"/>
      <c r="C660" s="63"/>
      <c r="D660" s="127" t="s">
        <v>248</v>
      </c>
      <c r="E660" s="122"/>
      <c r="F660" s="122"/>
      <c r="G660" s="122"/>
      <c r="H660" s="125">
        <f t="shared" ref="H660:AL660" si="281">H225</f>
        <v>663.59999999999991</v>
      </c>
      <c r="I660" s="125">
        <f t="shared" si="281"/>
        <v>59.1</v>
      </c>
      <c r="J660" s="125">
        <f t="shared" ref="J660" si="282">J225</f>
        <v>0</v>
      </c>
      <c r="K660" s="125">
        <f t="shared" si="281"/>
        <v>722.69999999999993</v>
      </c>
      <c r="L660" s="125">
        <f t="shared" si="281"/>
        <v>0</v>
      </c>
      <c r="M660" s="125">
        <f t="shared" si="281"/>
        <v>0</v>
      </c>
      <c r="N660" s="125">
        <f t="shared" si="281"/>
        <v>722.69999999999993</v>
      </c>
      <c r="O660" s="125">
        <f t="shared" si="281"/>
        <v>0</v>
      </c>
      <c r="P660" s="125">
        <f t="shared" si="281"/>
        <v>0</v>
      </c>
      <c r="Q660" s="126">
        <f t="shared" si="239"/>
        <v>722.69999999999993</v>
      </c>
      <c r="R660" s="125">
        <f t="shared" si="281"/>
        <v>0</v>
      </c>
      <c r="S660" s="125">
        <f t="shared" si="281"/>
        <v>0</v>
      </c>
      <c r="T660" s="126">
        <f t="shared" si="240"/>
        <v>722.69999999999993</v>
      </c>
      <c r="U660" s="125">
        <f t="shared" si="281"/>
        <v>0</v>
      </c>
      <c r="V660" s="125">
        <f t="shared" si="281"/>
        <v>0</v>
      </c>
      <c r="W660" s="126">
        <f t="shared" si="233"/>
        <v>722.69999999999993</v>
      </c>
      <c r="X660" s="125">
        <f t="shared" si="281"/>
        <v>0</v>
      </c>
      <c r="Y660" s="125">
        <f t="shared" si="281"/>
        <v>0</v>
      </c>
      <c r="Z660" s="125">
        <f t="shared" si="281"/>
        <v>722.69999999999993</v>
      </c>
      <c r="AA660" s="125">
        <f t="shared" si="281"/>
        <v>0</v>
      </c>
      <c r="AB660" s="125">
        <f t="shared" si="281"/>
        <v>0</v>
      </c>
      <c r="AC660" s="297">
        <f t="shared" si="281"/>
        <v>722.69999999999993</v>
      </c>
      <c r="AD660" s="297">
        <f t="shared" si="281"/>
        <v>0</v>
      </c>
      <c r="AE660" s="297">
        <f t="shared" si="281"/>
        <v>0</v>
      </c>
      <c r="AF660" s="297">
        <f t="shared" si="234"/>
        <v>722.69999999999993</v>
      </c>
      <c r="AG660" s="125">
        <f t="shared" si="281"/>
        <v>0</v>
      </c>
      <c r="AH660" s="125">
        <f t="shared" si="281"/>
        <v>0</v>
      </c>
      <c r="AI660" s="125">
        <f t="shared" si="281"/>
        <v>722.69999999999993</v>
      </c>
      <c r="AJ660" s="125">
        <f t="shared" si="281"/>
        <v>0</v>
      </c>
      <c r="AK660" s="125">
        <f t="shared" si="281"/>
        <v>0</v>
      </c>
      <c r="AL660" s="125">
        <f t="shared" si="281"/>
        <v>722.69999999999993</v>
      </c>
      <c r="AM660" s="125">
        <f t="shared" ref="AM660:AN660" si="283">AM225</f>
        <v>722.7</v>
      </c>
      <c r="AN660" s="125">
        <f t="shared" si="283"/>
        <v>100.00000000000003</v>
      </c>
    </row>
    <row r="661" spans="1:40" ht="33.75" customHeight="1">
      <c r="A661" s="63"/>
      <c r="B661" s="63"/>
      <c r="C661" s="63"/>
      <c r="D661" s="127" t="s">
        <v>94</v>
      </c>
      <c r="E661" s="122"/>
      <c r="F661" s="122"/>
      <c r="G661" s="122"/>
      <c r="H661" s="128">
        <f t="shared" ref="H661:M661" si="284">H528</f>
        <v>540</v>
      </c>
      <c r="I661" s="125">
        <f t="shared" si="284"/>
        <v>0</v>
      </c>
      <c r="J661" s="125">
        <f t="shared" si="284"/>
        <v>0</v>
      </c>
      <c r="K661" s="128">
        <f t="shared" si="284"/>
        <v>540</v>
      </c>
      <c r="L661" s="125">
        <f t="shared" si="284"/>
        <v>0</v>
      </c>
      <c r="M661" s="125">
        <f t="shared" si="284"/>
        <v>0</v>
      </c>
      <c r="N661" s="126">
        <f t="shared" si="238"/>
        <v>540</v>
      </c>
      <c r="O661" s="125">
        <f>O528</f>
        <v>0</v>
      </c>
      <c r="P661" s="125">
        <f>P528</f>
        <v>0</v>
      </c>
      <c r="Q661" s="126">
        <f t="shared" si="239"/>
        <v>540</v>
      </c>
      <c r="R661" s="125">
        <f>R528</f>
        <v>0</v>
      </c>
      <c r="S661" s="125">
        <f>S528</f>
        <v>0</v>
      </c>
      <c r="T661" s="126">
        <f t="shared" si="240"/>
        <v>540</v>
      </c>
      <c r="U661" s="125">
        <f>U528</f>
        <v>0</v>
      </c>
      <c r="V661" s="125">
        <f>V528</f>
        <v>200</v>
      </c>
      <c r="W661" s="126">
        <f t="shared" si="233"/>
        <v>740</v>
      </c>
      <c r="X661" s="125">
        <f>X528</f>
        <v>0</v>
      </c>
      <c r="Y661" s="125">
        <f>Y528</f>
        <v>0</v>
      </c>
      <c r="Z661" s="124">
        <f t="shared" si="241"/>
        <v>740</v>
      </c>
      <c r="AA661" s="125">
        <f>AA528</f>
        <v>0</v>
      </c>
      <c r="AB661" s="125">
        <f>AB528</f>
        <v>0</v>
      </c>
      <c r="AC661" s="297">
        <f t="shared" si="245"/>
        <v>740</v>
      </c>
      <c r="AD661" s="297">
        <f>AD528</f>
        <v>0</v>
      </c>
      <c r="AE661" s="297">
        <f>AE528</f>
        <v>0</v>
      </c>
      <c r="AF661" s="297">
        <f t="shared" si="234"/>
        <v>740</v>
      </c>
      <c r="AG661" s="125">
        <f>AG528</f>
        <v>0</v>
      </c>
      <c r="AH661" s="125">
        <f>AH528</f>
        <v>0</v>
      </c>
      <c r="AI661" s="125">
        <f t="shared" si="262"/>
        <v>740</v>
      </c>
      <c r="AJ661" s="125">
        <f>AJ528</f>
        <v>0</v>
      </c>
      <c r="AK661" s="125">
        <f>AK528</f>
        <v>0</v>
      </c>
      <c r="AL661" s="140">
        <f t="shared" si="242"/>
        <v>740</v>
      </c>
      <c r="AM661" s="128">
        <f t="shared" ref="AM661:AN661" si="285">AM528</f>
        <v>740</v>
      </c>
      <c r="AN661" s="128">
        <f t="shared" si="285"/>
        <v>100</v>
      </c>
    </row>
    <row r="662" spans="1:40" ht="33.75" customHeight="1">
      <c r="A662" s="63"/>
      <c r="B662" s="63"/>
      <c r="C662" s="63"/>
      <c r="D662" s="127" t="s">
        <v>74</v>
      </c>
      <c r="E662" s="122"/>
      <c r="F662" s="122"/>
      <c r="G662" s="122"/>
      <c r="H662" s="128">
        <f t="shared" ref="H662:M662" si="286">H231</f>
        <v>0</v>
      </c>
      <c r="I662" s="125">
        <f t="shared" si="286"/>
        <v>0</v>
      </c>
      <c r="J662" s="125">
        <f t="shared" si="286"/>
        <v>0</v>
      </c>
      <c r="K662" s="128">
        <f t="shared" si="286"/>
        <v>0</v>
      </c>
      <c r="L662" s="125">
        <f t="shared" si="286"/>
        <v>0</v>
      </c>
      <c r="M662" s="125">
        <f t="shared" si="286"/>
        <v>0</v>
      </c>
      <c r="N662" s="126">
        <f t="shared" si="238"/>
        <v>0</v>
      </c>
      <c r="O662" s="125">
        <f>O231</f>
        <v>0</v>
      </c>
      <c r="P662" s="125">
        <f>P231</f>
        <v>0</v>
      </c>
      <c r="Q662" s="126">
        <f t="shared" si="239"/>
        <v>0</v>
      </c>
      <c r="R662" s="125">
        <f>R231</f>
        <v>0</v>
      </c>
      <c r="S662" s="125">
        <f>S231</f>
        <v>0</v>
      </c>
      <c r="T662" s="126">
        <f t="shared" si="240"/>
        <v>0</v>
      </c>
      <c r="U662" s="125">
        <f>U231</f>
        <v>0</v>
      </c>
      <c r="V662" s="125">
        <f>V231</f>
        <v>0</v>
      </c>
      <c r="W662" s="126">
        <f t="shared" si="233"/>
        <v>0</v>
      </c>
      <c r="X662" s="125">
        <f>X231</f>
        <v>0</v>
      </c>
      <c r="Y662" s="125">
        <f>Y231</f>
        <v>0</v>
      </c>
      <c r="Z662" s="124">
        <f t="shared" si="241"/>
        <v>0</v>
      </c>
      <c r="AA662" s="125">
        <f>AA231</f>
        <v>0</v>
      </c>
      <c r="AB662" s="125">
        <f>AB231</f>
        <v>0</v>
      </c>
      <c r="AC662" s="297">
        <f t="shared" si="245"/>
        <v>0</v>
      </c>
      <c r="AD662" s="297">
        <f>AD231</f>
        <v>0</v>
      </c>
      <c r="AE662" s="297">
        <f>AE231</f>
        <v>8048.7</v>
      </c>
      <c r="AF662" s="297">
        <f t="shared" si="234"/>
        <v>8048.7</v>
      </c>
      <c r="AG662" s="125">
        <f>AG231</f>
        <v>0</v>
      </c>
      <c r="AH662" s="125">
        <f>AH231</f>
        <v>0</v>
      </c>
      <c r="AI662" s="125">
        <f t="shared" si="262"/>
        <v>8048.7</v>
      </c>
      <c r="AJ662" s="125">
        <f>AJ231</f>
        <v>0</v>
      </c>
      <c r="AK662" s="125">
        <f>AK231</f>
        <v>0</v>
      </c>
      <c r="AL662" s="140">
        <f t="shared" si="242"/>
        <v>8048.7</v>
      </c>
      <c r="AM662" s="128">
        <f t="shared" ref="AM662:AN662" si="287">AM231</f>
        <v>8048.7</v>
      </c>
      <c r="AN662" s="128">
        <f t="shared" si="287"/>
        <v>100</v>
      </c>
    </row>
    <row r="663" spans="1:40" ht="33.75" customHeight="1">
      <c r="A663" s="63"/>
      <c r="B663" s="63"/>
      <c r="C663" s="63"/>
      <c r="D663" s="127" t="s">
        <v>78</v>
      </c>
      <c r="E663" s="122"/>
      <c r="F663" s="122"/>
      <c r="G663" s="122"/>
      <c r="H663" s="128">
        <f t="shared" ref="H663:M663" si="288">H242</f>
        <v>1561.2</v>
      </c>
      <c r="I663" s="125">
        <f t="shared" si="288"/>
        <v>0</v>
      </c>
      <c r="J663" s="125">
        <f t="shared" si="288"/>
        <v>0</v>
      </c>
      <c r="K663" s="128">
        <f t="shared" si="288"/>
        <v>1561.2</v>
      </c>
      <c r="L663" s="125">
        <f t="shared" si="288"/>
        <v>0</v>
      </c>
      <c r="M663" s="125">
        <f t="shared" si="288"/>
        <v>0</v>
      </c>
      <c r="N663" s="126">
        <f t="shared" si="238"/>
        <v>1561.2</v>
      </c>
      <c r="O663" s="125">
        <f>O242</f>
        <v>8.6</v>
      </c>
      <c r="P663" s="125">
        <f>P242</f>
        <v>0</v>
      </c>
      <c r="Q663" s="126">
        <f t="shared" si="239"/>
        <v>1569.8</v>
      </c>
      <c r="R663" s="125">
        <f>R242</f>
        <v>0</v>
      </c>
      <c r="S663" s="125">
        <f>S242</f>
        <v>0</v>
      </c>
      <c r="T663" s="126">
        <f t="shared" si="240"/>
        <v>1569.8</v>
      </c>
      <c r="U663" s="37">
        <f>U241</f>
        <v>0</v>
      </c>
      <c r="V663" s="37">
        <f>V241</f>
        <v>0</v>
      </c>
      <c r="W663" s="126">
        <f t="shared" si="233"/>
        <v>1569.8</v>
      </c>
      <c r="X663" s="125">
        <f>X242</f>
        <v>0</v>
      </c>
      <c r="Y663" s="37">
        <f>Y241</f>
        <v>0</v>
      </c>
      <c r="Z663" s="124">
        <f t="shared" si="241"/>
        <v>1569.8</v>
      </c>
      <c r="AA663" s="125">
        <f>AA242</f>
        <v>0</v>
      </c>
      <c r="AB663" s="125">
        <f>AB242</f>
        <v>0</v>
      </c>
      <c r="AC663" s="297">
        <f t="shared" si="245"/>
        <v>1569.8</v>
      </c>
      <c r="AD663" s="297">
        <f>AD242</f>
        <v>0</v>
      </c>
      <c r="AE663" s="297">
        <f>AE242</f>
        <v>0</v>
      </c>
      <c r="AF663" s="297">
        <f t="shared" si="234"/>
        <v>1569.8</v>
      </c>
      <c r="AG663" s="125">
        <f>AG242</f>
        <v>0</v>
      </c>
      <c r="AH663" s="125">
        <f>AH242</f>
        <v>0</v>
      </c>
      <c r="AI663" s="125">
        <f t="shared" si="262"/>
        <v>1569.8</v>
      </c>
      <c r="AJ663" s="125">
        <f>AJ242</f>
        <v>0</v>
      </c>
      <c r="AK663" s="125">
        <f>AK242</f>
        <v>0</v>
      </c>
      <c r="AL663" s="140">
        <f t="shared" si="242"/>
        <v>1569.8</v>
      </c>
      <c r="AM663" s="128">
        <f t="shared" ref="AM663:AN663" si="289">AM242</f>
        <v>1569.8</v>
      </c>
      <c r="AN663" s="128">
        <f t="shared" si="289"/>
        <v>100</v>
      </c>
    </row>
    <row r="664" spans="1:40" ht="33.75" customHeight="1">
      <c r="A664" s="63"/>
      <c r="B664" s="63"/>
      <c r="C664" s="63"/>
      <c r="D664" s="127" t="s">
        <v>139</v>
      </c>
      <c r="E664" s="122"/>
      <c r="F664" s="122"/>
      <c r="G664" s="122"/>
      <c r="H664" s="128">
        <f t="shared" ref="H664:M664" si="290">H611</f>
        <v>23269</v>
      </c>
      <c r="I664" s="128">
        <f t="shared" si="290"/>
        <v>0</v>
      </c>
      <c r="J664" s="128">
        <f t="shared" si="290"/>
        <v>0</v>
      </c>
      <c r="K664" s="128">
        <f t="shared" si="290"/>
        <v>23269</v>
      </c>
      <c r="L664" s="128">
        <f t="shared" si="290"/>
        <v>0</v>
      </c>
      <c r="M664" s="128">
        <f t="shared" si="290"/>
        <v>0</v>
      </c>
      <c r="N664" s="126">
        <f t="shared" si="238"/>
        <v>23269</v>
      </c>
      <c r="O664" s="128">
        <f>O611</f>
        <v>0</v>
      </c>
      <c r="P664" s="128">
        <f>P611</f>
        <v>0</v>
      </c>
      <c r="Q664" s="126">
        <f t="shared" si="239"/>
        <v>23269</v>
      </c>
      <c r="R664" s="128">
        <f t="shared" ref="R664:Y664" si="291">R611</f>
        <v>0</v>
      </c>
      <c r="S664" s="128">
        <f t="shared" si="291"/>
        <v>100.6</v>
      </c>
      <c r="T664" s="126">
        <f t="shared" si="240"/>
        <v>23369.599999999999</v>
      </c>
      <c r="U664" s="128">
        <f t="shared" si="291"/>
        <v>0</v>
      </c>
      <c r="V664" s="128">
        <f t="shared" si="291"/>
        <v>0</v>
      </c>
      <c r="W664" s="126">
        <f t="shared" si="233"/>
        <v>23369.599999999999</v>
      </c>
      <c r="X664" s="128">
        <f t="shared" si="291"/>
        <v>0</v>
      </c>
      <c r="Y664" s="128">
        <f t="shared" si="291"/>
        <v>800</v>
      </c>
      <c r="Z664" s="124">
        <f t="shared" si="241"/>
        <v>24169.599999999999</v>
      </c>
      <c r="AA664" s="128">
        <f>AA611</f>
        <v>0</v>
      </c>
      <c r="AB664" s="128">
        <f>AB611</f>
        <v>0</v>
      </c>
      <c r="AC664" s="297">
        <f t="shared" si="245"/>
        <v>24169.599999999999</v>
      </c>
      <c r="AD664" s="297">
        <f t="shared" ref="AD664:AK664" si="292">AD611</f>
        <v>0</v>
      </c>
      <c r="AE664" s="297">
        <f t="shared" si="292"/>
        <v>0</v>
      </c>
      <c r="AF664" s="297">
        <f t="shared" si="234"/>
        <v>24169.599999999999</v>
      </c>
      <c r="AG664" s="128">
        <f t="shared" si="292"/>
        <v>0</v>
      </c>
      <c r="AH664" s="128">
        <f t="shared" si="292"/>
        <v>0</v>
      </c>
      <c r="AI664" s="128">
        <f t="shared" si="292"/>
        <v>24169.599999999999</v>
      </c>
      <c r="AJ664" s="128">
        <f t="shared" si="292"/>
        <v>0</v>
      </c>
      <c r="AK664" s="128">
        <f t="shared" si="292"/>
        <v>0</v>
      </c>
      <c r="AL664" s="140">
        <f t="shared" si="242"/>
        <v>24169.599999999999</v>
      </c>
      <c r="AM664" s="128">
        <f t="shared" ref="AM664:AN664" si="293">AM611</f>
        <v>24169.599999999999</v>
      </c>
      <c r="AN664" s="128">
        <f t="shared" si="293"/>
        <v>100</v>
      </c>
    </row>
    <row r="665" spans="1:40" ht="33.75" customHeight="1">
      <c r="A665" s="63"/>
      <c r="B665" s="63"/>
      <c r="C665" s="63"/>
      <c r="D665" s="127" t="s">
        <v>105</v>
      </c>
      <c r="E665" s="122"/>
      <c r="F665" s="153"/>
      <c r="G665" s="153"/>
      <c r="H665" s="129" t="e">
        <f>SUM(H633:H664)</f>
        <v>#REF!</v>
      </c>
      <c r="I665" s="129">
        <f>SUM(I634:I664)</f>
        <v>11917.7</v>
      </c>
      <c r="J665" s="129">
        <f>SUM(J634:J664)</f>
        <v>14730.48</v>
      </c>
      <c r="K665" s="129" t="e">
        <f>SUM(K633:K664)</f>
        <v>#REF!</v>
      </c>
      <c r="L665" s="129">
        <f>SUM(L634:L664)</f>
        <v>-1318.5</v>
      </c>
      <c r="M665" s="129">
        <f>SUM(M634:M664)</f>
        <v>16065.4</v>
      </c>
      <c r="N665" s="126" t="e">
        <f t="shared" si="238"/>
        <v>#REF!</v>
      </c>
      <c r="O665" s="129">
        <f t="shared" ref="O665:Y665" si="294">SUM(O634:O664)</f>
        <v>-1.1000000000000032</v>
      </c>
      <c r="P665" s="129">
        <f t="shared" si="294"/>
        <v>3733.3</v>
      </c>
      <c r="Q665" s="129" t="e">
        <f>SUM(Q633:Q664)</f>
        <v>#REF!</v>
      </c>
      <c r="R665" s="129">
        <f t="shared" si="294"/>
        <v>4400.3999999999996</v>
      </c>
      <c r="S665" s="129">
        <f t="shared" si="294"/>
        <v>9181.4</v>
      </c>
      <c r="T665" s="129" t="e">
        <f>SUM(T633:T664)</f>
        <v>#REF!</v>
      </c>
      <c r="U665" s="129">
        <f>SUM(U633:U664)</f>
        <v>-1414.4</v>
      </c>
      <c r="V665" s="129">
        <f t="shared" si="294"/>
        <v>4942.9000000000005</v>
      </c>
      <c r="W665" s="129" t="e">
        <f>SUM(W633:W664)</f>
        <v>#REF!</v>
      </c>
      <c r="X665" s="128">
        <f t="shared" si="294"/>
        <v>0</v>
      </c>
      <c r="Y665" s="128">
        <f t="shared" si="294"/>
        <v>4378.8999999999996</v>
      </c>
      <c r="Z665" s="124" t="e">
        <f t="shared" si="241"/>
        <v>#REF!</v>
      </c>
      <c r="AA665" s="128">
        <f>SUM(AA634:AA664)</f>
        <v>-2550</v>
      </c>
      <c r="AB665" s="128">
        <f>SUM(AB634:AB664)</f>
        <v>0</v>
      </c>
      <c r="AC665" s="297" t="e">
        <f>SUM(AC633:AC664)</f>
        <v>#REF!</v>
      </c>
      <c r="AD665" s="298">
        <f t="shared" ref="AD665:AK665" si="295">SUM(AD634:AD664)</f>
        <v>-2252.0000000000005</v>
      </c>
      <c r="AE665" s="297">
        <f>SUM(AE633:AE664)</f>
        <v>-7038.0999999999995</v>
      </c>
      <c r="AF665" s="297" t="e">
        <f t="shared" si="234"/>
        <v>#REF!</v>
      </c>
      <c r="AG665" s="128" t="e">
        <f t="shared" si="295"/>
        <v>#REF!</v>
      </c>
      <c r="AH665" s="128" t="e">
        <f t="shared" si="295"/>
        <v>#REF!</v>
      </c>
      <c r="AI665" s="128" t="e">
        <f t="shared" si="295"/>
        <v>#REF!</v>
      </c>
      <c r="AJ665" s="128" t="e">
        <f t="shared" si="295"/>
        <v>#REF!</v>
      </c>
      <c r="AK665" s="128" t="e">
        <f t="shared" si="295"/>
        <v>#REF!</v>
      </c>
      <c r="AL665" s="140" t="e">
        <f t="shared" si="242"/>
        <v>#REF!</v>
      </c>
      <c r="AM665" s="129">
        <f t="shared" ref="AM665:AN665" si="296">SUM(AM633:AM664)</f>
        <v>528004.70000000007</v>
      </c>
      <c r="AN665" s="129" t="e">
        <f t="shared" si="296"/>
        <v>#DIV/0!</v>
      </c>
    </row>
    <row r="666" spans="1:40" ht="33.75" customHeight="1">
      <c r="A666" s="63"/>
      <c r="B666" s="63"/>
      <c r="C666" s="63"/>
      <c r="D666" s="127"/>
      <c r="E666" s="122"/>
      <c r="F666" s="122"/>
      <c r="G666" s="122"/>
      <c r="H666" s="180" t="e">
        <f>H630</f>
        <v>#REF!</v>
      </c>
      <c r="I666" s="147"/>
      <c r="J666" s="147"/>
      <c r="K666" s="146"/>
      <c r="L666" s="147"/>
      <c r="M666" s="147"/>
      <c r="N666" s="147"/>
      <c r="O666" s="147"/>
      <c r="P666" s="147"/>
      <c r="Q666" s="37">
        <f>N666+O666</f>
        <v>0</v>
      </c>
      <c r="R666" s="147"/>
      <c r="S666" s="147"/>
      <c r="T666" s="147"/>
      <c r="U666" s="148"/>
      <c r="V666" s="148"/>
      <c r="W666" s="148"/>
      <c r="X666" s="148"/>
      <c r="Y666" s="148"/>
      <c r="Z666" s="148"/>
      <c r="AA666" s="148">
        <f>AA630-AA665</f>
        <v>0</v>
      </c>
      <c r="AB666" s="148"/>
      <c r="AC666" s="299" t="e">
        <f t="shared" ref="AC666:AI666" si="297">AC630-AC665</f>
        <v>#REF!</v>
      </c>
      <c r="AD666" s="300">
        <f t="shared" si="297"/>
        <v>0</v>
      </c>
      <c r="AE666" s="299">
        <f t="shared" si="297"/>
        <v>0</v>
      </c>
      <c r="AF666" s="299" t="e">
        <f t="shared" si="297"/>
        <v>#REF!</v>
      </c>
      <c r="AG666" s="148" t="e">
        <f t="shared" si="297"/>
        <v>#REF!</v>
      </c>
      <c r="AH666" s="148" t="e">
        <f t="shared" si="297"/>
        <v>#REF!</v>
      </c>
      <c r="AI666" s="148" t="e">
        <f t="shared" si="297"/>
        <v>#REF!</v>
      </c>
      <c r="AJ666" s="148"/>
      <c r="AK666" s="148" t="e">
        <f>AK630-AK665</f>
        <v>#REF!</v>
      </c>
      <c r="AL666" s="140"/>
      <c r="AM666" s="194">
        <f>AM630</f>
        <v>529472.20000000007</v>
      </c>
      <c r="AN666" s="194">
        <f>AN630</f>
        <v>98.842114439976342</v>
      </c>
    </row>
    <row r="667" spans="1:40" ht="33.75" customHeight="1">
      <c r="D667" s="130"/>
      <c r="E667" s="130"/>
      <c r="F667" s="130"/>
      <c r="G667" s="130"/>
      <c r="H667" s="141" t="e">
        <f>H666-H665</f>
        <v>#REF!</v>
      </c>
      <c r="I667" s="141">
        <f>I666-I665</f>
        <v>-11917.7</v>
      </c>
      <c r="J667" s="141"/>
      <c r="K667" s="141" t="e">
        <f>K666-K665</f>
        <v>#REF!</v>
      </c>
      <c r="L667" s="141">
        <f t="shared" ref="L667:AN667" si="298">L666-L665</f>
        <v>1318.5</v>
      </c>
      <c r="M667" s="141">
        <f t="shared" si="298"/>
        <v>-16065.4</v>
      </c>
      <c r="N667" s="141" t="e">
        <f t="shared" si="298"/>
        <v>#REF!</v>
      </c>
      <c r="O667" s="141">
        <f t="shared" si="298"/>
        <v>1.1000000000000032</v>
      </c>
      <c r="P667" s="141">
        <f t="shared" si="298"/>
        <v>-3733.3</v>
      </c>
      <c r="Q667" s="141" t="e">
        <f t="shared" si="298"/>
        <v>#REF!</v>
      </c>
      <c r="R667" s="141">
        <f t="shared" si="298"/>
        <v>-4400.3999999999996</v>
      </c>
      <c r="S667" s="141">
        <f t="shared" si="298"/>
        <v>-9181.4</v>
      </c>
      <c r="T667" s="141" t="e">
        <f t="shared" si="298"/>
        <v>#REF!</v>
      </c>
      <c r="U667" s="141">
        <f t="shared" si="298"/>
        <v>1414.4</v>
      </c>
      <c r="V667" s="141">
        <f t="shared" si="298"/>
        <v>-4942.9000000000005</v>
      </c>
      <c r="W667" s="141" t="e">
        <f t="shared" si="298"/>
        <v>#REF!</v>
      </c>
      <c r="X667" s="141">
        <f t="shared" si="298"/>
        <v>0</v>
      </c>
      <c r="Y667" s="141">
        <f t="shared" si="298"/>
        <v>-4378.8999999999996</v>
      </c>
      <c r="Z667" s="141" t="e">
        <f t="shared" si="298"/>
        <v>#REF!</v>
      </c>
      <c r="AA667" s="141">
        <f t="shared" si="298"/>
        <v>2550</v>
      </c>
      <c r="AB667" s="141">
        <f t="shared" si="298"/>
        <v>0</v>
      </c>
      <c r="AC667" s="301" t="e">
        <f t="shared" si="298"/>
        <v>#REF!</v>
      </c>
      <c r="AD667" s="301">
        <f t="shared" si="298"/>
        <v>2252.0000000000005</v>
      </c>
      <c r="AE667" s="301">
        <f t="shared" si="298"/>
        <v>7038.0999999999995</v>
      </c>
      <c r="AF667" s="301" t="e">
        <f t="shared" si="298"/>
        <v>#REF!</v>
      </c>
      <c r="AG667" s="141" t="e">
        <f t="shared" si="298"/>
        <v>#REF!</v>
      </c>
      <c r="AH667" s="141" t="e">
        <f t="shared" si="298"/>
        <v>#REF!</v>
      </c>
      <c r="AI667" s="141" t="e">
        <f t="shared" si="298"/>
        <v>#REF!</v>
      </c>
      <c r="AJ667" s="141" t="e">
        <f t="shared" si="298"/>
        <v>#REF!</v>
      </c>
      <c r="AK667" s="141" t="e">
        <f t="shared" si="298"/>
        <v>#REF!</v>
      </c>
      <c r="AL667" s="141" t="e">
        <f t="shared" si="298"/>
        <v>#REF!</v>
      </c>
      <c r="AM667" s="141">
        <f t="shared" si="298"/>
        <v>1467.5</v>
      </c>
      <c r="AN667" s="141" t="e">
        <f t="shared" si="298"/>
        <v>#DIV/0!</v>
      </c>
    </row>
    <row r="668" spans="1:40" ht="33.75" customHeight="1">
      <c r="H668" s="142"/>
      <c r="I668" s="143"/>
      <c r="J668" s="143"/>
      <c r="K668" s="143"/>
      <c r="L668" s="143"/>
      <c r="M668" s="143"/>
      <c r="N668" s="143"/>
      <c r="O668" s="143"/>
      <c r="P668" s="143"/>
      <c r="Q668" s="144"/>
      <c r="R668" s="143"/>
      <c r="S668" s="143"/>
      <c r="T668" s="143"/>
      <c r="U668" s="145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5"/>
      <c r="AN668" s="143"/>
    </row>
    <row r="669" spans="1:40" ht="33.75" customHeight="1">
      <c r="Q669" s="6"/>
      <c r="AN669" s="98"/>
    </row>
    <row r="670" spans="1:40" ht="33.75" customHeight="1">
      <c r="H670" s="99"/>
      <c r="I670" s="99"/>
      <c r="J670" s="99"/>
      <c r="K670" s="64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</row>
  </sheetData>
  <mergeCells count="5">
    <mergeCell ref="E1:AN1"/>
    <mergeCell ref="D2:AN2"/>
    <mergeCell ref="D3:AN3"/>
    <mergeCell ref="A4:AN4"/>
    <mergeCell ref="A5:AL5"/>
  </mergeCells>
  <phoneticPr fontId="12" type="noConversion"/>
  <pageMargins left="0.65" right="0.23622047244094491" top="0.23622047244094491" bottom="0.15748031496062992" header="0.31496062992125984" footer="0.31496062992125984"/>
  <pageSetup paperSize="9" scale="68" fitToHeight="0" orientation="portrait" r:id="rId1"/>
  <ignoredErrors>
    <ignoredError sqref="C4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2021-2023г</vt:lpstr>
      <vt:lpstr>'2021-2023г'!Заголовки_для_печати</vt:lpstr>
      <vt:lpstr>'2021-2023г'!Область_печати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Белоусова</dc:creator>
  <cp:lastModifiedBy>Хмара Ирина Александровна</cp:lastModifiedBy>
  <cp:lastPrinted>2022-03-14T08:45:23Z</cp:lastPrinted>
  <dcterms:created xsi:type="dcterms:W3CDTF">2013-12-16T06:26:47Z</dcterms:created>
  <dcterms:modified xsi:type="dcterms:W3CDTF">2022-04-14T11:55:00Z</dcterms:modified>
</cp:coreProperties>
</file>