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1" sheetId="1" r:id="rId1"/>
    <sheet name="Лист2" sheetId="2" r:id="rId2"/>
    <sheet name="Лист3" sheetId="3" r:id="rId3"/>
  </sheets>
  <definedNames>
    <definedName name="_xlnm.Print_Area" localSheetId="0">'1'!$A$1:$AV$73</definedName>
  </definedNames>
  <calcPr fullCalcOnLoad="1"/>
</workbook>
</file>

<file path=xl/sharedStrings.xml><?xml version="1.0" encoding="utf-8"?>
<sst xmlns="http://schemas.openxmlformats.org/spreadsheetml/2006/main" count="144" uniqueCount="92">
  <si>
    <t>ЖКХ</t>
  </si>
  <si>
    <t>Градостроительство</t>
  </si>
  <si>
    <t>оформление документов под водопровод</t>
  </si>
  <si>
    <t>человек</t>
  </si>
  <si>
    <t>на 1 чел</t>
  </si>
  <si>
    <t>протяж водопров</t>
  </si>
  <si>
    <t>на 1 м водопров</t>
  </si>
  <si>
    <t>1. Беляевское с.п.</t>
  </si>
  <si>
    <t>изм в генпланы</t>
  </si>
  <si>
    <t>гсм по зем конт</t>
  </si>
  <si>
    <t>кадастр паспорта</t>
  </si>
  <si>
    <t>оценка земли</t>
  </si>
  <si>
    <t>программн обеспеч</t>
  </si>
  <si>
    <t>ИТОГО</t>
  </si>
  <si>
    <t>исходя из числ</t>
  </si>
  <si>
    <t>исходя из протяж</t>
  </si>
  <si>
    <t>уд вес по численности</t>
  </si>
  <si>
    <t>ТО газопровода</t>
  </si>
  <si>
    <t>налог на имущ газопров</t>
  </si>
  <si>
    <t>итого газопров</t>
  </si>
  <si>
    <t>уменьш сп</t>
  </si>
  <si>
    <t>остаток</t>
  </si>
  <si>
    <t>зплата, раб место 5 работн</t>
  </si>
  <si>
    <t>ТО газопров + 10%</t>
  </si>
  <si>
    <t>на скважину</t>
  </si>
  <si>
    <t>по 5 сп</t>
  </si>
  <si>
    <t>за 3 квартала экономим 2238 на ТО газа</t>
  </si>
  <si>
    <t>итого уменьшение сп</t>
  </si>
  <si>
    <t>Отдаем (90%)</t>
  </si>
  <si>
    <t xml:space="preserve">Отдаем 90% </t>
  </si>
  <si>
    <t>с/п</t>
  </si>
  <si>
    <t>район</t>
  </si>
  <si>
    <t>скважины и водозаборы</t>
  </si>
  <si>
    <t>Удельн вес потерь</t>
  </si>
  <si>
    <t>18515-2542,8-4103-3978-3509-526=3856,2</t>
  </si>
  <si>
    <t>Распред по уд весу потерь 3856</t>
  </si>
  <si>
    <t>Распред 3856+526-526</t>
  </si>
  <si>
    <t>Распред 3856+526-526 (только по 13 сп)</t>
  </si>
  <si>
    <t>Удельн вес по 13 сп</t>
  </si>
  <si>
    <t>Распред 3856 по 13 сп</t>
  </si>
  <si>
    <t>Потери-водоснабж</t>
  </si>
  <si>
    <t>Уд вес потери-водоснабж</t>
  </si>
  <si>
    <t>Распред 3856 по уд весу потерь-водоснабж</t>
  </si>
  <si>
    <t>Распред 3856+526-526 по уд весу потерь-водосн</t>
  </si>
  <si>
    <t>1 квартал газификация</t>
  </si>
  <si>
    <t>Недополучат сп</t>
  </si>
  <si>
    <t>Остаток от ТО газа</t>
  </si>
  <si>
    <t>Нам фактически остается 2195</t>
  </si>
  <si>
    <t>Сумма</t>
  </si>
  <si>
    <t>Наименование сельского поселения</t>
  </si>
  <si>
    <t>к Решению районной Думы</t>
  </si>
  <si>
    <t>тыс.руб.</t>
  </si>
  <si>
    <t>2. Валуевское с.п.</t>
  </si>
  <si>
    <t>3. Верхневодянское с.п.</t>
  </si>
  <si>
    <t>4. Гмелинское с.п.</t>
  </si>
  <si>
    <t>5. Иловатское с.п.</t>
  </si>
  <si>
    <t>руб.</t>
  </si>
  <si>
    <t>1. Верхневодянское с.п.</t>
  </si>
  <si>
    <t>2. Гмелинское с.п.</t>
  </si>
  <si>
    <t>3. Новополтавское с.п.</t>
  </si>
  <si>
    <t>4. Новотихоновское с.п.</t>
  </si>
  <si>
    <t>5. Торгунское с.п.</t>
  </si>
  <si>
    <t>6. Кановское с.п.</t>
  </si>
  <si>
    <t>7. Колышкинское с.п.</t>
  </si>
  <si>
    <t>8. Красноярское с.п.</t>
  </si>
  <si>
    <t>9. Курнаевское с.п.</t>
  </si>
  <si>
    <t>10. Лятошинское с.п.</t>
  </si>
  <si>
    <t>11. Новоквасниковское с.п.</t>
  </si>
  <si>
    <t>12. Новополтавское с.п.</t>
  </si>
  <si>
    <t>13. Новотихоновское с.п.</t>
  </si>
  <si>
    <t>14. Салтовское с.п.</t>
  </si>
  <si>
    <t>15. Старополтавское с.п.</t>
  </si>
  <si>
    <t>16. Торгунское с.п.</t>
  </si>
  <si>
    <t>17. Харьковское с.п.</t>
  </si>
  <si>
    <t>18. Черебаевское с.п.</t>
  </si>
  <si>
    <t>5. Колышкинское с.п.</t>
  </si>
  <si>
    <t>6. Красноярское с.п.</t>
  </si>
  <si>
    <t>7. Курнаевское с.п.</t>
  </si>
  <si>
    <t>8. Лятошинское с.п.</t>
  </si>
  <si>
    <t>9. Новоквасниковское с.п.</t>
  </si>
  <si>
    <t>10. Новополтавское с.п.</t>
  </si>
  <si>
    <t>11. Новотихоновское с.п.</t>
  </si>
  <si>
    <t>12. Торгунское с.п.</t>
  </si>
  <si>
    <t>13. Харьковское с.п.</t>
  </si>
  <si>
    <t>14. Черебаевское с.п.</t>
  </si>
  <si>
    <t>Распределение сумм финансового обеспечения переданных сельским поселениям полномочий Старополтавского муниципального района</t>
  </si>
  <si>
    <t>2023г</t>
  </si>
  <si>
    <t xml:space="preserve"> Приложение  13</t>
  </si>
  <si>
    <t>2. Распределение суммы финансового обеспечения переданных полномочий муниципального района по содержанию дорог муниципального значения на 2023 год</t>
  </si>
  <si>
    <t>3. Распределение суммы финансового обеспечения переданных полномочий муниципального района по содержанию мест захоронения на 2023 год</t>
  </si>
  <si>
    <t>1. Распределение суммы финансового обеспечения переданных полномочий муниципального района по обеспечению водоснабжения населения в границах сельских поселений на 2023 год</t>
  </si>
  <si>
    <t>от ___.12. 2022г. № 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</si>
</sst>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0"/>
      <name val="Arial Cyr"/>
      <family val="0"/>
    </font>
    <font>
      <sz val="12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 vertical="center" wrapText="1"/>
    </xf>
    <xf numFmtId="2" fontId="6" fillId="36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4" fillId="0" borderId="10" xfId="52" applyFont="1" applyBorder="1" applyAlignment="1">
      <alignment vertical="center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3" fontId="5" fillId="0" borderId="10" xfId="0" applyNumberFormat="1" applyFont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73" fontId="9" fillId="0" borderId="11" xfId="0" applyNumberFormat="1" applyFont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/>
    </xf>
    <xf numFmtId="2" fontId="9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3"/>
  <sheetViews>
    <sheetView tabSelected="1" view="pageBreakPreview" zoomScaleSheetLayoutView="100" zoomScalePageLayoutView="0" workbookViewId="0" topLeftCell="A35">
      <selection activeCell="A11" sqref="A11:AU13"/>
    </sheetView>
  </sheetViews>
  <sheetFormatPr defaultColWidth="9.00390625" defaultRowHeight="12.75"/>
  <cols>
    <col min="1" max="1" width="43.75390625" style="0" customWidth="1"/>
    <col min="2" max="2" width="8.125" style="0" hidden="1" customWidth="1"/>
    <col min="3" max="3" width="8.25390625" style="0" hidden="1" customWidth="1"/>
    <col min="4" max="4" width="7.625" style="0" hidden="1" customWidth="1"/>
    <col min="5" max="5" width="7.25390625" style="0" hidden="1" customWidth="1"/>
    <col min="6" max="6" width="8.125" style="0" hidden="1" customWidth="1"/>
    <col min="7" max="7" width="6.125" style="0" hidden="1" customWidth="1"/>
    <col min="8" max="8" width="7.00390625" style="0" hidden="1" customWidth="1"/>
    <col min="9" max="12" width="6.125" style="0" hidden="1" customWidth="1"/>
    <col min="13" max="14" width="10.125" style="0" hidden="1" customWidth="1"/>
    <col min="15" max="15" width="8.625" style="0" hidden="1" customWidth="1"/>
    <col min="16" max="16" width="20.625" style="0" hidden="1" customWidth="1"/>
    <col min="17" max="17" width="6.875" style="0" hidden="1" customWidth="1"/>
    <col min="18" max="19" width="7.375" style="0" hidden="1" customWidth="1"/>
    <col min="20" max="20" width="7.75390625" style="0" hidden="1" customWidth="1"/>
    <col min="21" max="21" width="7.00390625" style="0" hidden="1" customWidth="1"/>
    <col min="22" max="22" width="8.375" style="0" hidden="1" customWidth="1"/>
    <col min="23" max="23" width="7.625" style="0" hidden="1" customWidth="1"/>
    <col min="24" max="24" width="8.25390625" style="0" hidden="1" customWidth="1"/>
    <col min="25" max="25" width="8.00390625" style="0" hidden="1" customWidth="1"/>
    <col min="26" max="26" width="11.125" style="0" hidden="1" customWidth="1"/>
    <col min="27" max="42" width="0" style="0" hidden="1" customWidth="1"/>
    <col min="43" max="43" width="8.25390625" style="0" hidden="1" customWidth="1"/>
    <col min="44" max="46" width="0" style="0" hidden="1" customWidth="1"/>
    <col min="47" max="47" width="28.125" style="0" customWidth="1"/>
    <col min="48" max="48" width="0" style="0" hidden="1" customWidth="1"/>
  </cols>
  <sheetData>
    <row r="1" spans="1:47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7" t="s">
        <v>87</v>
      </c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1:47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8" t="s">
        <v>50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8" t="s">
        <v>91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1:47" ht="57.75" customHeight="1">
      <c r="A5" s="79" t="s">
        <v>85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</row>
    <row r="6" spans="1:47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</row>
    <row r="7" spans="1:47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hidden="1">
      <c r="A9" s="7"/>
      <c r="B9" s="7"/>
      <c r="C9" s="7"/>
      <c r="D9" s="7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.75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9"/>
      <c r="N10" s="69"/>
      <c r="O10" s="69"/>
      <c r="P10" s="69"/>
      <c r="Q10" s="69"/>
      <c r="R10" s="69"/>
      <c r="S10" s="69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2.75" customHeight="1">
      <c r="A11" s="71" t="s">
        <v>90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</row>
    <row r="12" spans="1:47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</row>
    <row r="13" spans="1:47" ht="36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</row>
    <row r="14" spans="1:47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" t="s">
        <v>51</v>
      </c>
    </row>
    <row r="15" spans="1:47" ht="51" customHeight="1" hidden="1">
      <c r="A15" s="9"/>
      <c r="B15" s="9" t="s"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4"/>
      <c r="N15" s="14"/>
      <c r="O15" s="14"/>
      <c r="P15" s="14"/>
      <c r="Q15" s="14"/>
      <c r="R15" s="65" t="s">
        <v>1</v>
      </c>
      <c r="S15" s="65"/>
      <c r="T15" s="65"/>
      <c r="U15" s="65"/>
      <c r="V15" s="65"/>
      <c r="W15" s="65"/>
      <c r="X15" s="65"/>
      <c r="Y15" s="65" t="s">
        <v>2</v>
      </c>
      <c r="Z15" s="64" t="s">
        <v>27</v>
      </c>
      <c r="AA15" s="65" t="s">
        <v>20</v>
      </c>
      <c r="AB15" s="65" t="s">
        <v>21</v>
      </c>
      <c r="AC15" s="65" t="s">
        <v>28</v>
      </c>
      <c r="AD15" s="65" t="s">
        <v>29</v>
      </c>
      <c r="AE15" s="65" t="s">
        <v>33</v>
      </c>
      <c r="AF15" s="65" t="s">
        <v>38</v>
      </c>
      <c r="AG15" s="65" t="s">
        <v>35</v>
      </c>
      <c r="AH15" s="10"/>
      <c r="AI15" s="75" t="s">
        <v>39</v>
      </c>
      <c r="AJ15" s="66" t="s">
        <v>40</v>
      </c>
      <c r="AK15" s="66" t="s">
        <v>41</v>
      </c>
      <c r="AL15" s="75" t="s">
        <v>42</v>
      </c>
      <c r="AM15" s="67" t="s">
        <v>36</v>
      </c>
      <c r="AN15" s="67" t="s">
        <v>37</v>
      </c>
      <c r="AO15" s="9"/>
      <c r="AP15" s="67" t="s">
        <v>43</v>
      </c>
      <c r="AQ15" s="70" t="s">
        <v>44</v>
      </c>
      <c r="AR15" s="70" t="s">
        <v>45</v>
      </c>
      <c r="AS15" s="70" t="s">
        <v>46</v>
      </c>
      <c r="AT15" s="73" t="s">
        <v>45</v>
      </c>
      <c r="AU15" s="9"/>
    </row>
    <row r="16" spans="1:47" ht="26.25" customHeight="1">
      <c r="A16" s="11" t="s">
        <v>49</v>
      </c>
      <c r="B16" s="11" t="s">
        <v>3</v>
      </c>
      <c r="C16" s="11" t="s">
        <v>16</v>
      </c>
      <c r="D16" s="11" t="s">
        <v>4</v>
      </c>
      <c r="E16" s="12" t="s">
        <v>14</v>
      </c>
      <c r="F16" s="11" t="s">
        <v>5</v>
      </c>
      <c r="G16" s="11" t="s">
        <v>6</v>
      </c>
      <c r="H16" s="12" t="s">
        <v>15</v>
      </c>
      <c r="I16" s="11"/>
      <c r="J16" s="12"/>
      <c r="K16" s="11" t="s">
        <v>32</v>
      </c>
      <c r="L16" s="12" t="s">
        <v>24</v>
      </c>
      <c r="M16" s="13" t="s">
        <v>17</v>
      </c>
      <c r="N16" s="13" t="s">
        <v>23</v>
      </c>
      <c r="O16" s="13" t="s">
        <v>18</v>
      </c>
      <c r="P16" s="13" t="s">
        <v>48</v>
      </c>
      <c r="Q16" s="14" t="s">
        <v>19</v>
      </c>
      <c r="R16" s="14" t="s">
        <v>8</v>
      </c>
      <c r="S16" s="14" t="s">
        <v>22</v>
      </c>
      <c r="T16" s="14" t="s">
        <v>9</v>
      </c>
      <c r="U16" s="14" t="s">
        <v>10</v>
      </c>
      <c r="V16" s="14" t="s">
        <v>11</v>
      </c>
      <c r="W16" s="14" t="s">
        <v>12</v>
      </c>
      <c r="X16" s="14"/>
      <c r="Y16" s="65"/>
      <c r="Z16" s="64"/>
      <c r="AA16" s="65"/>
      <c r="AB16" s="65"/>
      <c r="AC16" s="65"/>
      <c r="AD16" s="65"/>
      <c r="AE16" s="65"/>
      <c r="AF16" s="65"/>
      <c r="AG16" s="65"/>
      <c r="AH16" s="10"/>
      <c r="AI16" s="75"/>
      <c r="AJ16" s="66"/>
      <c r="AK16" s="66"/>
      <c r="AL16" s="75"/>
      <c r="AM16" s="67"/>
      <c r="AN16" s="67"/>
      <c r="AO16" s="9"/>
      <c r="AP16" s="67"/>
      <c r="AQ16" s="70"/>
      <c r="AR16" s="70"/>
      <c r="AS16" s="70"/>
      <c r="AT16" s="73"/>
      <c r="AU16" s="11" t="s">
        <v>48</v>
      </c>
    </row>
    <row r="17" spans="1:48" ht="16.5">
      <c r="A17" s="42" t="s">
        <v>7</v>
      </c>
      <c r="B17" s="43">
        <v>387</v>
      </c>
      <c r="C17" s="44">
        <f aca="true" t="shared" si="0" ref="C17:C30">B17/19114</f>
        <v>0.02024693941613477</v>
      </c>
      <c r="D17" s="15">
        <v>0.25</v>
      </c>
      <c r="E17" s="16">
        <f aca="true" t="shared" si="1" ref="E17:E30">B17*D17</f>
        <v>96.75</v>
      </c>
      <c r="F17" s="15">
        <v>5452</v>
      </c>
      <c r="G17" s="15">
        <v>0.005</v>
      </c>
      <c r="H17" s="16">
        <f aca="true" t="shared" si="2" ref="H17:H30">F17*G17</f>
        <v>27.26</v>
      </c>
      <c r="I17" s="15"/>
      <c r="J17" s="16"/>
      <c r="K17" s="15">
        <v>2</v>
      </c>
      <c r="L17" s="16">
        <f aca="true" t="shared" si="3" ref="L17:L30">K17*10</f>
        <v>20</v>
      </c>
      <c r="M17" s="17">
        <v>91.4</v>
      </c>
      <c r="N17" s="17">
        <f aca="true" t="shared" si="4" ref="N17:N30">M17*1.1</f>
        <v>100.54000000000002</v>
      </c>
      <c r="O17" s="17">
        <v>50</v>
      </c>
      <c r="P17" s="17">
        <v>144.02</v>
      </c>
      <c r="Q17" s="18">
        <f aca="true" t="shared" si="5" ref="Q17:Q30">N17+O17</f>
        <v>150.54000000000002</v>
      </c>
      <c r="R17" s="19">
        <v>50</v>
      </c>
      <c r="S17" s="19">
        <f aca="true" t="shared" si="6" ref="S17:S30">1885*C17</f>
        <v>38.16548079941404</v>
      </c>
      <c r="T17" s="20">
        <f aca="true" t="shared" si="7" ref="T17:T30">100*C17</f>
        <v>2.024693941613477</v>
      </c>
      <c r="U17" s="21">
        <f aca="true" t="shared" si="8" ref="U17:U30">324*C17</f>
        <v>6.560008370827666</v>
      </c>
      <c r="V17" s="21">
        <f aca="true" t="shared" si="9" ref="V17:V30">300*C17</f>
        <v>6.074081824840431</v>
      </c>
      <c r="W17" s="21">
        <f aca="true" t="shared" si="10" ref="W17:W30">150*C17</f>
        <v>3.0370409124202156</v>
      </c>
      <c r="X17" s="22">
        <f aca="true" t="shared" si="11" ref="X17:X30">R17+S17+T17+U17+V17</f>
        <v>102.82426493669561</v>
      </c>
      <c r="Y17" s="23">
        <v>10</v>
      </c>
      <c r="Z17" s="22">
        <f aca="true" t="shared" si="12" ref="Z17:Z30">P17+X17+Y17+Q17</f>
        <v>407.3842649366956</v>
      </c>
      <c r="AA17" s="24">
        <v>619</v>
      </c>
      <c r="AB17" s="25">
        <f aca="true" t="shared" si="13" ref="AB17:AB30">AA17-Z17</f>
        <v>211.61573506330438</v>
      </c>
      <c r="AC17" s="26">
        <f>AB17*0.9</f>
        <v>190.45416155697396</v>
      </c>
      <c r="AD17" s="25">
        <f aca="true" t="shared" si="14" ref="AD17:AD30">3316*C17</f>
        <v>67.1388511039029</v>
      </c>
      <c r="AE17" s="27">
        <f aca="true" t="shared" si="15" ref="AE17:AE30">AA17/18121</f>
        <v>0.03415926273384471</v>
      </c>
      <c r="AF17" s="27">
        <f>AA17/11559</f>
        <v>0.05355134527208236</v>
      </c>
      <c r="AG17" s="27">
        <f aca="true" t="shared" si="16" ref="AG17:AG30">3856*AE17</f>
        <v>131.7181171017052</v>
      </c>
      <c r="AH17" s="28">
        <f aca="true" t="shared" si="17" ref="AH17:AH30">AG17-AD17</f>
        <v>64.5792659978023</v>
      </c>
      <c r="AI17" s="28">
        <f>3856*AF17</f>
        <v>206.49398736914958</v>
      </c>
      <c r="AJ17" s="29">
        <f aca="true" t="shared" si="18" ref="AJ17:AJ30">AA17-P17</f>
        <v>474.98</v>
      </c>
      <c r="AK17" s="29">
        <f>AJ17/11600</f>
        <v>0.040946551724137935</v>
      </c>
      <c r="AL17" s="28">
        <f>3856*AK17</f>
        <v>157.88990344827587</v>
      </c>
      <c r="AM17" s="30">
        <f>4382*AE17-Y17</f>
        <v>139.68588929970753</v>
      </c>
      <c r="AN17" s="31">
        <f>4282*AF17-Y17</f>
        <v>219.30686045505666</v>
      </c>
      <c r="AO17" s="32"/>
      <c r="AP17" s="31">
        <f>4382*AK17-Y17</f>
        <v>169.42778965517243</v>
      </c>
      <c r="AQ17" s="33">
        <f>Q17/4</f>
        <v>37.635000000000005</v>
      </c>
      <c r="AR17" s="34">
        <f aca="true" t="shared" si="19" ref="AR17:AR30">AA17-P17-AP17-AQ17</f>
        <v>267.9172103448276</v>
      </c>
      <c r="AS17" s="33">
        <f>3077*AK17</f>
        <v>125.99253965517242</v>
      </c>
      <c r="AT17" s="34">
        <f>AR17-AS17</f>
        <v>141.92467068965516</v>
      </c>
      <c r="AU17" s="62">
        <v>140.3</v>
      </c>
      <c r="AV17" s="51">
        <v>127.4</v>
      </c>
    </row>
    <row r="18" spans="1:48" ht="16.5">
      <c r="A18" s="42" t="s">
        <v>52</v>
      </c>
      <c r="B18" s="43"/>
      <c r="C18" s="44"/>
      <c r="D18" s="15"/>
      <c r="E18" s="16"/>
      <c r="F18" s="15"/>
      <c r="G18" s="15"/>
      <c r="H18" s="16"/>
      <c r="I18" s="15"/>
      <c r="J18" s="16"/>
      <c r="K18" s="15"/>
      <c r="L18" s="16"/>
      <c r="M18" s="17"/>
      <c r="N18" s="17"/>
      <c r="O18" s="17"/>
      <c r="P18" s="17"/>
      <c r="Q18" s="18"/>
      <c r="R18" s="19"/>
      <c r="S18" s="19"/>
      <c r="T18" s="20"/>
      <c r="U18" s="21"/>
      <c r="V18" s="21"/>
      <c r="W18" s="21"/>
      <c r="X18" s="22"/>
      <c r="Y18" s="23"/>
      <c r="Z18" s="22"/>
      <c r="AA18" s="24"/>
      <c r="AB18" s="25"/>
      <c r="AC18" s="26"/>
      <c r="AD18" s="25"/>
      <c r="AE18" s="27"/>
      <c r="AF18" s="27"/>
      <c r="AG18" s="27"/>
      <c r="AH18" s="28"/>
      <c r="AI18" s="28"/>
      <c r="AJ18" s="29"/>
      <c r="AK18" s="29"/>
      <c r="AL18" s="28"/>
      <c r="AM18" s="30"/>
      <c r="AN18" s="31"/>
      <c r="AO18" s="32"/>
      <c r="AP18" s="31"/>
      <c r="AQ18" s="33"/>
      <c r="AR18" s="34"/>
      <c r="AS18" s="33"/>
      <c r="AT18" s="34"/>
      <c r="AU18" s="62">
        <v>211.7</v>
      </c>
      <c r="AV18" s="51">
        <v>194.1</v>
      </c>
    </row>
    <row r="19" spans="1:48" ht="16.5">
      <c r="A19" s="42" t="s">
        <v>53</v>
      </c>
      <c r="B19" s="43">
        <v>645</v>
      </c>
      <c r="C19" s="44">
        <f t="shared" si="0"/>
        <v>0.03374489902689128</v>
      </c>
      <c r="D19" s="15">
        <v>0.25</v>
      </c>
      <c r="E19" s="16">
        <f t="shared" si="1"/>
        <v>161.25</v>
      </c>
      <c r="F19" s="15"/>
      <c r="G19" s="15">
        <v>0.005</v>
      </c>
      <c r="H19" s="16">
        <f t="shared" si="2"/>
        <v>0</v>
      </c>
      <c r="I19" s="15"/>
      <c r="J19" s="16"/>
      <c r="K19" s="15">
        <v>3</v>
      </c>
      <c r="L19" s="16">
        <f t="shared" si="3"/>
        <v>30</v>
      </c>
      <c r="M19" s="17">
        <v>61.9</v>
      </c>
      <c r="N19" s="17">
        <f t="shared" si="4"/>
        <v>68.09</v>
      </c>
      <c r="O19" s="17">
        <v>18</v>
      </c>
      <c r="P19" s="17">
        <f aca="true" t="shared" si="20" ref="P19:P30">E19+H19+J19+L19</f>
        <v>191.25</v>
      </c>
      <c r="Q19" s="18">
        <f t="shared" si="5"/>
        <v>86.09</v>
      </c>
      <c r="R19" s="19">
        <v>50</v>
      </c>
      <c r="S19" s="19">
        <f t="shared" si="6"/>
        <v>63.60913466569007</v>
      </c>
      <c r="T19" s="20">
        <f t="shared" si="7"/>
        <v>3.3744899026891284</v>
      </c>
      <c r="U19" s="21">
        <f t="shared" si="8"/>
        <v>10.933347284712776</v>
      </c>
      <c r="V19" s="21">
        <f t="shared" si="9"/>
        <v>10.123469708067384</v>
      </c>
      <c r="W19" s="21">
        <f t="shared" si="10"/>
        <v>5.061734854033692</v>
      </c>
      <c r="X19" s="22">
        <f t="shared" si="11"/>
        <v>138.04044156115938</v>
      </c>
      <c r="Y19" s="23">
        <v>15</v>
      </c>
      <c r="Z19" s="22">
        <f t="shared" si="12"/>
        <v>430.3804415611594</v>
      </c>
      <c r="AA19" s="24">
        <v>784</v>
      </c>
      <c r="AB19" s="25">
        <f t="shared" si="13"/>
        <v>353.6195584388406</v>
      </c>
      <c r="AC19" s="26">
        <f>AB19*0.9</f>
        <v>318.25760259495655</v>
      </c>
      <c r="AD19" s="25">
        <f t="shared" si="14"/>
        <v>111.8980851731715</v>
      </c>
      <c r="AE19" s="27">
        <f t="shared" si="15"/>
        <v>0.04326472049003918</v>
      </c>
      <c r="AF19" s="27">
        <f aca="true" t="shared" si="21" ref="AF19:AF30">AA19/11559</f>
        <v>0.0678259364996972</v>
      </c>
      <c r="AG19" s="27">
        <f t="shared" si="16"/>
        <v>166.82876220959108</v>
      </c>
      <c r="AH19" s="28">
        <f t="shared" si="17"/>
        <v>54.93067703641958</v>
      </c>
      <c r="AI19" s="28">
        <f aca="true" t="shared" si="22" ref="AI19:AI30">3856*AF19</f>
        <v>261.5368111428324</v>
      </c>
      <c r="AJ19" s="29">
        <f t="shared" si="18"/>
        <v>592.75</v>
      </c>
      <c r="AK19" s="29">
        <f aca="true" t="shared" si="23" ref="AK19:AK30">AJ19/11600</f>
        <v>0.05109913793103448</v>
      </c>
      <c r="AL19" s="28">
        <f aca="true" t="shared" si="24" ref="AL19:AL30">3856*AK19</f>
        <v>197.03827586206896</v>
      </c>
      <c r="AM19" s="30">
        <f aca="true" t="shared" si="25" ref="AM19:AM30">4382*AE19-Y19</f>
        <v>174.5860051873517</v>
      </c>
      <c r="AN19" s="31">
        <f aca="true" t="shared" si="26" ref="AN19:AN30">4282*AF19-Y19</f>
        <v>275.43066009170343</v>
      </c>
      <c r="AO19" s="32"/>
      <c r="AP19" s="31">
        <f aca="true" t="shared" si="27" ref="AP19:AP30">4382*AK19-Y19</f>
        <v>208.9164224137931</v>
      </c>
      <c r="AQ19" s="33">
        <f aca="true" t="shared" si="28" ref="AQ19:AQ30">Q19/4</f>
        <v>21.5225</v>
      </c>
      <c r="AR19" s="34">
        <f t="shared" si="19"/>
        <v>362.3110775862069</v>
      </c>
      <c r="AS19" s="33">
        <f aca="true" t="shared" si="29" ref="AS19:AS30">3077*AK19</f>
        <v>157.2320474137931</v>
      </c>
      <c r="AT19" s="34">
        <f aca="true" t="shared" si="30" ref="AT19:AT30">AR19-AS19</f>
        <v>205.0790301724138</v>
      </c>
      <c r="AU19" s="62">
        <v>191.8</v>
      </c>
      <c r="AV19" s="51">
        <v>174.6</v>
      </c>
    </row>
    <row r="20" spans="1:48" ht="16.5">
      <c r="A20" s="42" t="s">
        <v>54</v>
      </c>
      <c r="B20" s="43">
        <v>2617</v>
      </c>
      <c r="C20" s="44">
        <f t="shared" si="0"/>
        <v>0.13691535000523178</v>
      </c>
      <c r="D20" s="15">
        <v>0.25</v>
      </c>
      <c r="E20" s="16">
        <f t="shared" si="1"/>
        <v>654.25</v>
      </c>
      <c r="F20" s="15">
        <v>38344.2</v>
      </c>
      <c r="G20" s="15">
        <v>0.005</v>
      </c>
      <c r="H20" s="16">
        <f t="shared" si="2"/>
        <v>191.721</v>
      </c>
      <c r="I20" s="15"/>
      <c r="J20" s="16"/>
      <c r="K20" s="15">
        <v>13</v>
      </c>
      <c r="L20" s="16">
        <f t="shared" si="3"/>
        <v>130</v>
      </c>
      <c r="M20" s="17">
        <v>307.6</v>
      </c>
      <c r="N20" s="17">
        <f t="shared" si="4"/>
        <v>338.36000000000007</v>
      </c>
      <c r="O20" s="17">
        <v>70</v>
      </c>
      <c r="P20" s="35">
        <f t="shared" si="20"/>
        <v>975.971</v>
      </c>
      <c r="Q20" s="18">
        <f t="shared" si="5"/>
        <v>408.36000000000007</v>
      </c>
      <c r="R20" s="19">
        <v>50</v>
      </c>
      <c r="S20" s="19">
        <f t="shared" si="6"/>
        <v>258.0854347598619</v>
      </c>
      <c r="T20" s="20">
        <f t="shared" si="7"/>
        <v>13.691535000523178</v>
      </c>
      <c r="U20" s="21">
        <f t="shared" si="8"/>
        <v>44.3605734016951</v>
      </c>
      <c r="V20" s="21">
        <f t="shared" si="9"/>
        <v>41.07460500156953</v>
      </c>
      <c r="W20" s="21">
        <f t="shared" si="10"/>
        <v>20.537302500784765</v>
      </c>
      <c r="X20" s="22">
        <f t="shared" si="11"/>
        <v>407.2121481636497</v>
      </c>
      <c r="Y20" s="23">
        <v>189</v>
      </c>
      <c r="Z20" s="22">
        <f t="shared" si="12"/>
        <v>1980.54314816365</v>
      </c>
      <c r="AA20" s="24">
        <v>1976</v>
      </c>
      <c r="AB20" s="25">
        <f t="shared" si="13"/>
        <v>-4.543148163649903</v>
      </c>
      <c r="AC20" s="26"/>
      <c r="AD20" s="25">
        <f t="shared" si="14"/>
        <v>454.0113006173486</v>
      </c>
      <c r="AE20" s="27">
        <f t="shared" si="15"/>
        <v>0.1090447547044865</v>
      </c>
      <c r="AF20" s="27">
        <f t="shared" si="21"/>
        <v>0.17094904403495112</v>
      </c>
      <c r="AG20" s="27">
        <f t="shared" si="16"/>
        <v>420.47657414049996</v>
      </c>
      <c r="AH20" s="28">
        <f t="shared" si="17"/>
        <v>-33.53472647684862</v>
      </c>
      <c r="AI20" s="28">
        <f t="shared" si="22"/>
        <v>659.1795137987715</v>
      </c>
      <c r="AJ20" s="29">
        <f t="shared" si="18"/>
        <v>1000.029</v>
      </c>
      <c r="AK20" s="29">
        <f t="shared" si="23"/>
        <v>0.08620939655172413</v>
      </c>
      <c r="AL20" s="28">
        <f t="shared" si="24"/>
        <v>332.42343310344825</v>
      </c>
      <c r="AM20" s="30">
        <f t="shared" si="25"/>
        <v>288.8341151150599</v>
      </c>
      <c r="AN20" s="31">
        <f t="shared" si="26"/>
        <v>543.0038065576607</v>
      </c>
      <c r="AO20" s="32"/>
      <c r="AP20" s="31">
        <f t="shared" si="27"/>
        <v>188.76957568965514</v>
      </c>
      <c r="AQ20" s="33">
        <f t="shared" si="28"/>
        <v>102.09000000000002</v>
      </c>
      <c r="AR20" s="34">
        <f t="shared" si="19"/>
        <v>709.1694243103449</v>
      </c>
      <c r="AS20" s="33">
        <f t="shared" si="29"/>
        <v>265.26631318965514</v>
      </c>
      <c r="AT20" s="34">
        <f t="shared" si="30"/>
        <v>443.90311112068974</v>
      </c>
      <c r="AU20" s="62">
        <v>944</v>
      </c>
      <c r="AV20" s="51">
        <v>854.3</v>
      </c>
    </row>
    <row r="21" spans="1:48" ht="16.5">
      <c r="A21" s="42" t="s">
        <v>75</v>
      </c>
      <c r="B21" s="43">
        <v>494</v>
      </c>
      <c r="C21" s="44">
        <f t="shared" si="0"/>
        <v>0.02584493041749503</v>
      </c>
      <c r="D21" s="15">
        <v>0.25</v>
      </c>
      <c r="E21" s="16">
        <f t="shared" si="1"/>
        <v>123.5</v>
      </c>
      <c r="F21" s="15">
        <v>4833</v>
      </c>
      <c r="G21" s="15">
        <v>0.005</v>
      </c>
      <c r="H21" s="16">
        <f t="shared" si="2"/>
        <v>24.165</v>
      </c>
      <c r="I21" s="15"/>
      <c r="J21" s="16"/>
      <c r="K21" s="15">
        <v>2</v>
      </c>
      <c r="L21" s="16">
        <f t="shared" si="3"/>
        <v>20</v>
      </c>
      <c r="M21" s="17">
        <v>124.2</v>
      </c>
      <c r="N21" s="17">
        <f t="shared" si="4"/>
        <v>136.62</v>
      </c>
      <c r="O21" s="17">
        <v>230</v>
      </c>
      <c r="P21" s="35">
        <f t="shared" si="20"/>
        <v>167.665</v>
      </c>
      <c r="Q21" s="18">
        <f t="shared" si="5"/>
        <v>366.62</v>
      </c>
      <c r="R21" s="19">
        <v>50</v>
      </c>
      <c r="S21" s="19">
        <f t="shared" si="6"/>
        <v>48.717693836978135</v>
      </c>
      <c r="T21" s="20">
        <f t="shared" si="7"/>
        <v>2.584493041749503</v>
      </c>
      <c r="U21" s="21">
        <f t="shared" si="8"/>
        <v>8.37375745526839</v>
      </c>
      <c r="V21" s="21">
        <f t="shared" si="9"/>
        <v>7.753479125248509</v>
      </c>
      <c r="W21" s="21">
        <f t="shared" si="10"/>
        <v>3.8767395626242545</v>
      </c>
      <c r="X21" s="22">
        <f t="shared" si="11"/>
        <v>117.42942345924452</v>
      </c>
      <c r="Y21" s="23">
        <v>10</v>
      </c>
      <c r="Z21" s="22">
        <f t="shared" si="12"/>
        <v>661.7144234592445</v>
      </c>
      <c r="AA21" s="24">
        <v>646</v>
      </c>
      <c r="AB21" s="25">
        <f t="shared" si="13"/>
        <v>-15.714423459244472</v>
      </c>
      <c r="AC21" s="26"/>
      <c r="AD21" s="25">
        <f t="shared" si="14"/>
        <v>85.70178926441352</v>
      </c>
      <c r="AE21" s="27">
        <f t="shared" si="15"/>
        <v>0.035649246730312896</v>
      </c>
      <c r="AF21" s="27">
        <f t="shared" si="21"/>
        <v>0.05588718747296479</v>
      </c>
      <c r="AG21" s="27">
        <f t="shared" si="16"/>
        <v>137.46349539208651</v>
      </c>
      <c r="AH21" s="28">
        <f t="shared" si="17"/>
        <v>51.761706127672994</v>
      </c>
      <c r="AI21" s="28">
        <f t="shared" si="22"/>
        <v>215.50099489575223</v>
      </c>
      <c r="AJ21" s="29">
        <f t="shared" si="18"/>
        <v>478.33500000000004</v>
      </c>
      <c r="AK21" s="29">
        <f t="shared" si="23"/>
        <v>0.04123577586206897</v>
      </c>
      <c r="AL21" s="28">
        <f t="shared" si="24"/>
        <v>159.00515172413793</v>
      </c>
      <c r="AM21" s="30">
        <f t="shared" si="25"/>
        <v>146.2149991722311</v>
      </c>
      <c r="AN21" s="31">
        <f t="shared" si="26"/>
        <v>229.30893675923522</v>
      </c>
      <c r="AO21" s="32"/>
      <c r="AP21" s="31">
        <f t="shared" si="27"/>
        <v>170.69516982758623</v>
      </c>
      <c r="AQ21" s="33">
        <f t="shared" si="28"/>
        <v>91.655</v>
      </c>
      <c r="AR21" s="34">
        <f t="shared" si="19"/>
        <v>215.98483017241378</v>
      </c>
      <c r="AS21" s="33">
        <f t="shared" si="29"/>
        <v>126.88248232758622</v>
      </c>
      <c r="AT21" s="34">
        <f t="shared" si="30"/>
        <v>89.10234784482756</v>
      </c>
      <c r="AU21" s="62">
        <v>130.3</v>
      </c>
      <c r="AV21" s="51">
        <v>118.6</v>
      </c>
    </row>
    <row r="22" spans="1:48" ht="16.5">
      <c r="A22" s="42" t="s">
        <v>76</v>
      </c>
      <c r="B22" s="43">
        <v>641</v>
      </c>
      <c r="C22" s="44">
        <f t="shared" si="0"/>
        <v>0.03353562833525165</v>
      </c>
      <c r="D22" s="15">
        <v>0.25</v>
      </c>
      <c r="E22" s="16">
        <f t="shared" si="1"/>
        <v>160.25</v>
      </c>
      <c r="F22" s="15">
        <v>7204.5</v>
      </c>
      <c r="G22" s="15">
        <v>0.005</v>
      </c>
      <c r="H22" s="16">
        <f t="shared" si="2"/>
        <v>36.0225</v>
      </c>
      <c r="I22" s="15"/>
      <c r="J22" s="16"/>
      <c r="K22" s="15">
        <v>8</v>
      </c>
      <c r="L22" s="16">
        <f t="shared" si="3"/>
        <v>80</v>
      </c>
      <c r="M22" s="17">
        <v>212.5</v>
      </c>
      <c r="N22" s="17">
        <f t="shared" si="4"/>
        <v>233.75000000000003</v>
      </c>
      <c r="O22" s="17">
        <v>230</v>
      </c>
      <c r="P22" s="35">
        <f t="shared" si="20"/>
        <v>276.27250000000004</v>
      </c>
      <c r="Q22" s="18">
        <f t="shared" si="5"/>
        <v>463.75</v>
      </c>
      <c r="R22" s="19">
        <v>50</v>
      </c>
      <c r="S22" s="19">
        <f t="shared" si="6"/>
        <v>63.21465941194936</v>
      </c>
      <c r="T22" s="20">
        <f t="shared" si="7"/>
        <v>3.353562833525165</v>
      </c>
      <c r="U22" s="21">
        <f t="shared" si="8"/>
        <v>10.865543580621535</v>
      </c>
      <c r="V22" s="21">
        <f t="shared" si="9"/>
        <v>10.060688500575495</v>
      </c>
      <c r="W22" s="21">
        <f t="shared" si="10"/>
        <v>5.030344250287747</v>
      </c>
      <c r="X22" s="22">
        <f t="shared" si="11"/>
        <v>137.49445432667153</v>
      </c>
      <c r="Y22" s="23">
        <v>25</v>
      </c>
      <c r="Z22" s="22">
        <f t="shared" si="12"/>
        <v>902.5169543266716</v>
      </c>
      <c r="AA22" s="24">
        <v>783</v>
      </c>
      <c r="AB22" s="25">
        <f t="shared" si="13"/>
        <v>-119.51695432667157</v>
      </c>
      <c r="AC22" s="26"/>
      <c r="AD22" s="25">
        <f t="shared" si="14"/>
        <v>111.20414355969447</v>
      </c>
      <c r="AE22" s="27">
        <f t="shared" si="15"/>
        <v>0.043209535897577395</v>
      </c>
      <c r="AF22" s="27">
        <f t="shared" si="21"/>
        <v>0.06773942382559045</v>
      </c>
      <c r="AG22" s="27">
        <f t="shared" si="16"/>
        <v>166.61597042105842</v>
      </c>
      <c r="AH22" s="28">
        <f t="shared" si="17"/>
        <v>55.41182686136395</v>
      </c>
      <c r="AI22" s="28">
        <f t="shared" si="22"/>
        <v>261.20321827147677</v>
      </c>
      <c r="AJ22" s="29">
        <f t="shared" si="18"/>
        <v>506.72749999999996</v>
      </c>
      <c r="AK22" s="29">
        <f t="shared" si="23"/>
        <v>0.04368340517241379</v>
      </c>
      <c r="AL22" s="28">
        <f t="shared" si="24"/>
        <v>168.44321034482758</v>
      </c>
      <c r="AM22" s="30">
        <f t="shared" si="25"/>
        <v>164.34418630318413</v>
      </c>
      <c r="AN22" s="31">
        <f t="shared" si="26"/>
        <v>265.0602128211783</v>
      </c>
      <c r="AO22" s="32"/>
      <c r="AP22" s="31">
        <f t="shared" si="27"/>
        <v>166.42068146551725</v>
      </c>
      <c r="AQ22" s="33">
        <f t="shared" si="28"/>
        <v>115.9375</v>
      </c>
      <c r="AR22" s="34">
        <f t="shared" si="19"/>
        <v>224.36931853448272</v>
      </c>
      <c r="AS22" s="33">
        <f t="shared" si="29"/>
        <v>134.41383771551725</v>
      </c>
      <c r="AT22" s="34">
        <f t="shared" si="30"/>
        <v>89.95548081896547</v>
      </c>
      <c r="AU22" s="62">
        <v>279.7</v>
      </c>
      <c r="AV22" s="51">
        <v>257.3</v>
      </c>
    </row>
    <row r="23" spans="1:48" ht="16.5">
      <c r="A23" s="42" t="s">
        <v>77</v>
      </c>
      <c r="B23" s="43">
        <v>625</v>
      </c>
      <c r="C23" s="44">
        <f t="shared" si="0"/>
        <v>0.0326985455686931</v>
      </c>
      <c r="D23" s="15">
        <v>0.25</v>
      </c>
      <c r="E23" s="16">
        <f t="shared" si="1"/>
        <v>156.25</v>
      </c>
      <c r="F23" s="15">
        <v>7340</v>
      </c>
      <c r="G23" s="15">
        <v>0.005</v>
      </c>
      <c r="H23" s="16">
        <f t="shared" si="2"/>
        <v>36.7</v>
      </c>
      <c r="I23" s="15"/>
      <c r="J23" s="16"/>
      <c r="K23" s="15">
        <v>4</v>
      </c>
      <c r="L23" s="16">
        <f t="shared" si="3"/>
        <v>40</v>
      </c>
      <c r="M23" s="17"/>
      <c r="N23" s="17">
        <f t="shared" si="4"/>
        <v>0</v>
      </c>
      <c r="O23" s="17"/>
      <c r="P23" s="35">
        <f t="shared" si="20"/>
        <v>232.95</v>
      </c>
      <c r="Q23" s="18">
        <f t="shared" si="5"/>
        <v>0</v>
      </c>
      <c r="R23" s="19">
        <v>50</v>
      </c>
      <c r="S23" s="19">
        <f t="shared" si="6"/>
        <v>61.636758396986494</v>
      </c>
      <c r="T23" s="20">
        <f t="shared" si="7"/>
        <v>3.2698545568693103</v>
      </c>
      <c r="U23" s="21">
        <f t="shared" si="8"/>
        <v>10.594328764256565</v>
      </c>
      <c r="V23" s="21">
        <f t="shared" si="9"/>
        <v>9.80956367060793</v>
      </c>
      <c r="W23" s="21">
        <f t="shared" si="10"/>
        <v>4.904781835303965</v>
      </c>
      <c r="X23" s="22">
        <f t="shared" si="11"/>
        <v>135.3105053887203</v>
      </c>
      <c r="Y23" s="23">
        <v>20</v>
      </c>
      <c r="Z23" s="22">
        <f t="shared" si="12"/>
        <v>388.2605053887203</v>
      </c>
      <c r="AA23" s="24">
        <v>777</v>
      </c>
      <c r="AB23" s="25">
        <f t="shared" si="13"/>
        <v>388.7394946112797</v>
      </c>
      <c r="AC23" s="26">
        <f aca="true" t="shared" si="31" ref="AC23:AC30">AB23*0.9</f>
        <v>349.8655451501518</v>
      </c>
      <c r="AD23" s="25">
        <f t="shared" si="14"/>
        <v>108.42837710578632</v>
      </c>
      <c r="AE23" s="27">
        <f t="shared" si="15"/>
        <v>0.04287842834280669</v>
      </c>
      <c r="AF23" s="27">
        <f t="shared" si="21"/>
        <v>0.06722034778094992</v>
      </c>
      <c r="AG23" s="27">
        <f t="shared" si="16"/>
        <v>165.3392196898626</v>
      </c>
      <c r="AH23" s="28">
        <f t="shared" si="17"/>
        <v>56.91084258407628</v>
      </c>
      <c r="AI23" s="28">
        <f t="shared" si="22"/>
        <v>259.2016610433429</v>
      </c>
      <c r="AJ23" s="29">
        <f t="shared" si="18"/>
        <v>544.05</v>
      </c>
      <c r="AK23" s="29">
        <f t="shared" si="23"/>
        <v>0.046900862068965515</v>
      </c>
      <c r="AL23" s="28">
        <f t="shared" si="24"/>
        <v>180.84972413793102</v>
      </c>
      <c r="AM23" s="30">
        <f t="shared" si="25"/>
        <v>167.8932729981789</v>
      </c>
      <c r="AN23" s="31">
        <f t="shared" si="26"/>
        <v>267.83752919802754</v>
      </c>
      <c r="AO23" s="32"/>
      <c r="AP23" s="31">
        <f t="shared" si="27"/>
        <v>185.51957758620688</v>
      </c>
      <c r="AQ23" s="33">
        <f t="shared" si="28"/>
        <v>0</v>
      </c>
      <c r="AR23" s="34">
        <f t="shared" si="19"/>
        <v>358.5304224137931</v>
      </c>
      <c r="AS23" s="33">
        <f t="shared" si="29"/>
        <v>144.31395258620688</v>
      </c>
      <c r="AT23" s="34">
        <f t="shared" si="30"/>
        <v>214.2164698275862</v>
      </c>
      <c r="AU23" s="62">
        <v>213.7</v>
      </c>
      <c r="AV23" s="51">
        <v>195</v>
      </c>
    </row>
    <row r="24" spans="1:48" ht="16.5">
      <c r="A24" s="42" t="s">
        <v>78</v>
      </c>
      <c r="B24" s="43">
        <v>588</v>
      </c>
      <c r="C24" s="44">
        <f t="shared" si="0"/>
        <v>0.03076279167102647</v>
      </c>
      <c r="D24" s="15">
        <v>0.25</v>
      </c>
      <c r="E24" s="16">
        <f t="shared" si="1"/>
        <v>147</v>
      </c>
      <c r="F24" s="15"/>
      <c r="G24" s="15">
        <v>0.005</v>
      </c>
      <c r="H24" s="16">
        <f t="shared" si="2"/>
        <v>0</v>
      </c>
      <c r="I24" s="15"/>
      <c r="J24" s="16"/>
      <c r="K24" s="15">
        <v>1</v>
      </c>
      <c r="L24" s="16">
        <f t="shared" si="3"/>
        <v>10</v>
      </c>
      <c r="M24" s="17">
        <v>81.1</v>
      </c>
      <c r="N24" s="17">
        <f t="shared" si="4"/>
        <v>89.21000000000001</v>
      </c>
      <c r="O24" s="17">
        <v>25</v>
      </c>
      <c r="P24" s="35">
        <f t="shared" si="20"/>
        <v>157</v>
      </c>
      <c r="Q24" s="18">
        <f t="shared" si="5"/>
        <v>114.21000000000001</v>
      </c>
      <c r="R24" s="19">
        <v>50</v>
      </c>
      <c r="S24" s="19">
        <f t="shared" si="6"/>
        <v>57.9878622998849</v>
      </c>
      <c r="T24" s="20">
        <f t="shared" si="7"/>
        <v>3.0762791671026473</v>
      </c>
      <c r="U24" s="21">
        <f t="shared" si="8"/>
        <v>9.967144501412577</v>
      </c>
      <c r="V24" s="21">
        <f t="shared" si="9"/>
        <v>9.228837501307941</v>
      </c>
      <c r="W24" s="21">
        <f t="shared" si="10"/>
        <v>4.614418750653971</v>
      </c>
      <c r="X24" s="22">
        <f t="shared" si="11"/>
        <v>130.26012346970808</v>
      </c>
      <c r="Y24" s="23">
        <v>13</v>
      </c>
      <c r="Z24" s="22">
        <f t="shared" si="12"/>
        <v>414.47012346970814</v>
      </c>
      <c r="AA24" s="24">
        <v>764</v>
      </c>
      <c r="AB24" s="25">
        <f t="shared" si="13"/>
        <v>349.52987653029186</v>
      </c>
      <c r="AC24" s="26">
        <f t="shared" si="31"/>
        <v>314.57688887726266</v>
      </c>
      <c r="AD24" s="25">
        <f t="shared" si="14"/>
        <v>102.00941718112378</v>
      </c>
      <c r="AE24" s="27">
        <f t="shared" si="15"/>
        <v>0.04216102864080349</v>
      </c>
      <c r="AF24" s="27">
        <f t="shared" si="21"/>
        <v>0.06609568301756208</v>
      </c>
      <c r="AG24" s="27">
        <f t="shared" si="16"/>
        <v>162.57292643893825</v>
      </c>
      <c r="AH24" s="28">
        <f t="shared" si="17"/>
        <v>60.563509257814474</v>
      </c>
      <c r="AI24" s="28">
        <f t="shared" si="22"/>
        <v>254.86495371571937</v>
      </c>
      <c r="AJ24" s="29">
        <f t="shared" si="18"/>
        <v>607</v>
      </c>
      <c r="AK24" s="29">
        <f t="shared" si="23"/>
        <v>0.05232758620689655</v>
      </c>
      <c r="AL24" s="28">
        <f t="shared" si="24"/>
        <v>201.7751724137931</v>
      </c>
      <c r="AM24" s="30">
        <f t="shared" si="25"/>
        <v>171.7496275040009</v>
      </c>
      <c r="AN24" s="31">
        <f t="shared" si="26"/>
        <v>270.0217146812008</v>
      </c>
      <c r="AO24" s="32"/>
      <c r="AP24" s="31">
        <f t="shared" si="27"/>
        <v>216.29948275862068</v>
      </c>
      <c r="AQ24" s="33">
        <f t="shared" si="28"/>
        <v>28.552500000000002</v>
      </c>
      <c r="AR24" s="34">
        <f t="shared" si="19"/>
        <v>362.1480172413793</v>
      </c>
      <c r="AS24" s="33">
        <f t="shared" si="29"/>
        <v>161.0119827586207</v>
      </c>
      <c r="AT24" s="34">
        <f t="shared" si="30"/>
        <v>201.13603448275862</v>
      </c>
      <c r="AU24" s="62">
        <v>122</v>
      </c>
      <c r="AV24" s="51">
        <v>110.9</v>
      </c>
    </row>
    <row r="25" spans="1:48" ht="16.5">
      <c r="A25" s="42" t="s">
        <v>79</v>
      </c>
      <c r="B25" s="43">
        <v>614</v>
      </c>
      <c r="C25" s="44">
        <f t="shared" si="0"/>
        <v>0.032123051166684104</v>
      </c>
      <c r="D25" s="15">
        <v>0.25</v>
      </c>
      <c r="E25" s="16">
        <f t="shared" si="1"/>
        <v>153.5</v>
      </c>
      <c r="F25" s="15">
        <v>2669</v>
      </c>
      <c r="G25" s="15">
        <v>0.005</v>
      </c>
      <c r="H25" s="16">
        <f t="shared" si="2"/>
        <v>13.345</v>
      </c>
      <c r="I25" s="15"/>
      <c r="J25" s="16"/>
      <c r="K25" s="15">
        <v>4</v>
      </c>
      <c r="L25" s="16">
        <f t="shared" si="3"/>
        <v>40</v>
      </c>
      <c r="M25" s="17">
        <v>97.5</v>
      </c>
      <c r="N25" s="17">
        <f t="shared" si="4"/>
        <v>107.25000000000001</v>
      </c>
      <c r="O25" s="17">
        <v>15</v>
      </c>
      <c r="P25" s="35">
        <f t="shared" si="20"/>
        <v>206.845</v>
      </c>
      <c r="Q25" s="18">
        <f t="shared" si="5"/>
        <v>122.25000000000001</v>
      </c>
      <c r="R25" s="19">
        <v>50</v>
      </c>
      <c r="S25" s="19">
        <f t="shared" si="6"/>
        <v>60.551951449199535</v>
      </c>
      <c r="T25" s="20">
        <f t="shared" si="7"/>
        <v>3.2123051166684102</v>
      </c>
      <c r="U25" s="21">
        <f t="shared" si="8"/>
        <v>10.40786857800565</v>
      </c>
      <c r="V25" s="21">
        <f t="shared" si="9"/>
        <v>9.63691535000523</v>
      </c>
      <c r="W25" s="21">
        <f t="shared" si="10"/>
        <v>4.818457675002615</v>
      </c>
      <c r="X25" s="22">
        <f t="shared" si="11"/>
        <v>133.80904049387883</v>
      </c>
      <c r="Y25" s="23">
        <v>30</v>
      </c>
      <c r="Z25" s="22">
        <f t="shared" si="12"/>
        <v>492.9040404938788</v>
      </c>
      <c r="AA25" s="24">
        <v>773</v>
      </c>
      <c r="AB25" s="25">
        <f t="shared" si="13"/>
        <v>280.0959595061212</v>
      </c>
      <c r="AC25" s="26">
        <f t="shared" si="31"/>
        <v>252.08636355550905</v>
      </c>
      <c r="AD25" s="25">
        <f t="shared" si="14"/>
        <v>106.52003766872448</v>
      </c>
      <c r="AE25" s="27">
        <f t="shared" si="15"/>
        <v>0.04265768997295955</v>
      </c>
      <c r="AF25" s="27">
        <f t="shared" si="21"/>
        <v>0.06687429708452289</v>
      </c>
      <c r="AG25" s="27">
        <f t="shared" si="16"/>
        <v>164.48805253573204</v>
      </c>
      <c r="AH25" s="28">
        <f t="shared" si="17"/>
        <v>57.968014867007554</v>
      </c>
      <c r="AI25" s="28">
        <f t="shared" si="22"/>
        <v>257.86728955792023</v>
      </c>
      <c r="AJ25" s="29">
        <f t="shared" si="18"/>
        <v>566.155</v>
      </c>
      <c r="AK25" s="29">
        <f t="shared" si="23"/>
        <v>0.048806465517241375</v>
      </c>
      <c r="AL25" s="28">
        <f t="shared" si="24"/>
        <v>188.19773103448273</v>
      </c>
      <c r="AM25" s="30">
        <f t="shared" si="25"/>
        <v>156.92599746150876</v>
      </c>
      <c r="AN25" s="31">
        <f t="shared" si="26"/>
        <v>256.355740115927</v>
      </c>
      <c r="AO25" s="32"/>
      <c r="AP25" s="31">
        <f t="shared" si="27"/>
        <v>183.86993189655172</v>
      </c>
      <c r="AQ25" s="33">
        <f t="shared" si="28"/>
        <v>30.562500000000004</v>
      </c>
      <c r="AR25" s="34">
        <f t="shared" si="19"/>
        <v>351.7225681034482</v>
      </c>
      <c r="AS25" s="33">
        <f t="shared" si="29"/>
        <v>150.1774943965517</v>
      </c>
      <c r="AT25" s="34">
        <f t="shared" si="30"/>
        <v>201.54507370689652</v>
      </c>
      <c r="AU25" s="62">
        <v>115.2</v>
      </c>
      <c r="AV25" s="51">
        <v>106.8</v>
      </c>
    </row>
    <row r="26" spans="1:48" ht="16.5">
      <c r="A26" s="42" t="s">
        <v>80</v>
      </c>
      <c r="B26" s="43"/>
      <c r="C26" s="44"/>
      <c r="D26" s="15"/>
      <c r="E26" s="16"/>
      <c r="F26" s="15"/>
      <c r="G26" s="15"/>
      <c r="H26" s="16"/>
      <c r="I26" s="15"/>
      <c r="J26" s="16"/>
      <c r="K26" s="15"/>
      <c r="L26" s="16"/>
      <c r="M26" s="17"/>
      <c r="N26" s="17"/>
      <c r="O26" s="17"/>
      <c r="P26" s="35"/>
      <c r="Q26" s="18"/>
      <c r="R26" s="19"/>
      <c r="S26" s="19"/>
      <c r="T26" s="20"/>
      <c r="U26" s="21"/>
      <c r="V26" s="21"/>
      <c r="W26" s="21"/>
      <c r="X26" s="22"/>
      <c r="Y26" s="23"/>
      <c r="Z26" s="22"/>
      <c r="AA26" s="24"/>
      <c r="AB26" s="25"/>
      <c r="AC26" s="26"/>
      <c r="AD26" s="25"/>
      <c r="AE26" s="27"/>
      <c r="AF26" s="27"/>
      <c r="AG26" s="27"/>
      <c r="AH26" s="28"/>
      <c r="AI26" s="28"/>
      <c r="AJ26" s="29"/>
      <c r="AK26" s="29"/>
      <c r="AL26" s="28"/>
      <c r="AM26" s="30"/>
      <c r="AN26" s="31"/>
      <c r="AO26" s="32"/>
      <c r="AP26" s="31"/>
      <c r="AQ26" s="33"/>
      <c r="AR26" s="34"/>
      <c r="AS26" s="33"/>
      <c r="AT26" s="34"/>
      <c r="AU26" s="62">
        <v>421.9</v>
      </c>
      <c r="AV26" s="51">
        <v>387.4</v>
      </c>
    </row>
    <row r="27" spans="1:48" ht="16.5">
      <c r="A27" s="42" t="s">
        <v>81</v>
      </c>
      <c r="B27" s="43">
        <v>600</v>
      </c>
      <c r="C27" s="44">
        <f t="shared" si="0"/>
        <v>0.03139060374594538</v>
      </c>
      <c r="D27" s="15">
        <v>0.25</v>
      </c>
      <c r="E27" s="16">
        <f t="shared" si="1"/>
        <v>150</v>
      </c>
      <c r="F27" s="15">
        <v>14686</v>
      </c>
      <c r="G27" s="15">
        <v>0.005</v>
      </c>
      <c r="H27" s="16">
        <f t="shared" si="2"/>
        <v>73.43</v>
      </c>
      <c r="I27" s="15"/>
      <c r="J27" s="16"/>
      <c r="K27" s="15">
        <v>4</v>
      </c>
      <c r="L27" s="16">
        <f t="shared" si="3"/>
        <v>40</v>
      </c>
      <c r="M27" s="17">
        <v>50.8</v>
      </c>
      <c r="N27" s="17">
        <f t="shared" si="4"/>
        <v>55.88</v>
      </c>
      <c r="O27" s="17">
        <v>4</v>
      </c>
      <c r="P27" s="35">
        <f t="shared" si="20"/>
        <v>263.43</v>
      </c>
      <c r="Q27" s="18">
        <f t="shared" si="5"/>
        <v>59.88</v>
      </c>
      <c r="R27" s="19">
        <v>50</v>
      </c>
      <c r="S27" s="19">
        <f t="shared" si="6"/>
        <v>59.171288061107035</v>
      </c>
      <c r="T27" s="20">
        <f t="shared" si="7"/>
        <v>3.139060374594538</v>
      </c>
      <c r="U27" s="21">
        <f t="shared" si="8"/>
        <v>10.170555613686302</v>
      </c>
      <c r="V27" s="21">
        <f t="shared" si="9"/>
        <v>9.417181123783614</v>
      </c>
      <c r="W27" s="21">
        <f t="shared" si="10"/>
        <v>4.708590561891807</v>
      </c>
      <c r="X27" s="22">
        <f t="shared" si="11"/>
        <v>131.8980851731715</v>
      </c>
      <c r="Y27" s="23">
        <v>15</v>
      </c>
      <c r="Z27" s="22">
        <f t="shared" si="12"/>
        <v>470.2080851731715</v>
      </c>
      <c r="AA27" s="24">
        <v>769</v>
      </c>
      <c r="AB27" s="25">
        <f t="shared" si="13"/>
        <v>298.7919148268285</v>
      </c>
      <c r="AC27" s="26">
        <f t="shared" si="31"/>
        <v>268.91272334414566</v>
      </c>
      <c r="AD27" s="25">
        <f t="shared" si="14"/>
        <v>104.09124202155488</v>
      </c>
      <c r="AE27" s="27">
        <f t="shared" si="15"/>
        <v>0.04243695160311241</v>
      </c>
      <c r="AF27" s="27">
        <f t="shared" si="21"/>
        <v>0.06652824638809586</v>
      </c>
      <c r="AG27" s="27">
        <f t="shared" si="16"/>
        <v>163.63688538160145</v>
      </c>
      <c r="AH27" s="28">
        <f t="shared" si="17"/>
        <v>59.54564336004657</v>
      </c>
      <c r="AI27" s="28">
        <f t="shared" si="22"/>
        <v>256.53291807249764</v>
      </c>
      <c r="AJ27" s="29">
        <f t="shared" si="18"/>
        <v>505.57</v>
      </c>
      <c r="AK27" s="29">
        <f t="shared" si="23"/>
        <v>0.04358362068965517</v>
      </c>
      <c r="AL27" s="28">
        <f t="shared" si="24"/>
        <v>168.05844137931032</v>
      </c>
      <c r="AM27" s="30">
        <f t="shared" si="25"/>
        <v>170.95872192483858</v>
      </c>
      <c r="AN27" s="31">
        <f t="shared" si="26"/>
        <v>269.8739510338265</v>
      </c>
      <c r="AO27" s="32"/>
      <c r="AP27" s="31">
        <f t="shared" si="27"/>
        <v>175.98342586206894</v>
      </c>
      <c r="AQ27" s="33">
        <f t="shared" si="28"/>
        <v>14.97</v>
      </c>
      <c r="AR27" s="34">
        <f t="shared" si="19"/>
        <v>314.616574137931</v>
      </c>
      <c r="AS27" s="33">
        <f t="shared" si="29"/>
        <v>134.10680086206895</v>
      </c>
      <c r="AT27" s="34">
        <f t="shared" si="30"/>
        <v>180.50977327586207</v>
      </c>
      <c r="AU27" s="62">
        <v>322.7</v>
      </c>
      <c r="AV27" s="51">
        <v>289.3</v>
      </c>
    </row>
    <row r="28" spans="1:48" ht="16.5">
      <c r="A28" s="42" t="s">
        <v>82</v>
      </c>
      <c r="B28" s="43">
        <v>744</v>
      </c>
      <c r="C28" s="44">
        <f t="shared" si="0"/>
        <v>0.038924348644972274</v>
      </c>
      <c r="D28" s="15">
        <v>0.25</v>
      </c>
      <c r="E28" s="16">
        <f t="shared" si="1"/>
        <v>186</v>
      </c>
      <c r="F28" s="15">
        <v>10624</v>
      </c>
      <c r="G28" s="15">
        <v>0.005</v>
      </c>
      <c r="H28" s="16">
        <f t="shared" si="2"/>
        <v>53.120000000000005</v>
      </c>
      <c r="I28" s="15"/>
      <c r="J28" s="16"/>
      <c r="K28" s="15">
        <v>3</v>
      </c>
      <c r="L28" s="16">
        <f t="shared" si="3"/>
        <v>30</v>
      </c>
      <c r="M28" s="17">
        <v>94.1</v>
      </c>
      <c r="N28" s="17">
        <f t="shared" si="4"/>
        <v>103.51</v>
      </c>
      <c r="O28" s="17">
        <v>90</v>
      </c>
      <c r="P28" s="35">
        <f t="shared" si="20"/>
        <v>269.12</v>
      </c>
      <c r="Q28" s="18">
        <f t="shared" si="5"/>
        <v>193.51</v>
      </c>
      <c r="R28" s="19">
        <v>50</v>
      </c>
      <c r="S28" s="19">
        <f t="shared" si="6"/>
        <v>73.37239719577273</v>
      </c>
      <c r="T28" s="20">
        <f t="shared" si="7"/>
        <v>3.8924348644972273</v>
      </c>
      <c r="U28" s="21">
        <f t="shared" si="8"/>
        <v>12.611488960971016</v>
      </c>
      <c r="V28" s="21">
        <f t="shared" si="9"/>
        <v>11.677304593491682</v>
      </c>
      <c r="W28" s="21">
        <f t="shared" si="10"/>
        <v>5.838652296745841</v>
      </c>
      <c r="X28" s="22">
        <f t="shared" si="11"/>
        <v>151.55362561473265</v>
      </c>
      <c r="Y28" s="23">
        <v>23</v>
      </c>
      <c r="Z28" s="22">
        <f t="shared" si="12"/>
        <v>637.1836256147326</v>
      </c>
      <c r="AA28" s="24">
        <v>819</v>
      </c>
      <c r="AB28" s="25">
        <f t="shared" si="13"/>
        <v>181.8163743852674</v>
      </c>
      <c r="AC28" s="26">
        <f t="shared" si="31"/>
        <v>163.63473694674067</v>
      </c>
      <c r="AD28" s="25">
        <f t="shared" si="14"/>
        <v>129.07314010672806</v>
      </c>
      <c r="AE28" s="27">
        <f t="shared" si="15"/>
        <v>0.04519618122620164</v>
      </c>
      <c r="AF28" s="27">
        <f t="shared" si="21"/>
        <v>0.07085388009343369</v>
      </c>
      <c r="AG28" s="27">
        <f t="shared" si="16"/>
        <v>174.27647480823353</v>
      </c>
      <c r="AH28" s="28">
        <f t="shared" si="17"/>
        <v>45.20333470150547</v>
      </c>
      <c r="AI28" s="28">
        <f t="shared" si="22"/>
        <v>273.2125616402803</v>
      </c>
      <c r="AJ28" s="29">
        <f t="shared" si="18"/>
        <v>549.88</v>
      </c>
      <c r="AK28" s="29">
        <f t="shared" si="23"/>
        <v>0.04740344827586207</v>
      </c>
      <c r="AL28" s="28">
        <f t="shared" si="24"/>
        <v>182.78769655172414</v>
      </c>
      <c r="AM28" s="30">
        <f t="shared" si="25"/>
        <v>175.0496661332156</v>
      </c>
      <c r="AN28" s="31">
        <f t="shared" si="26"/>
        <v>280.39631456008306</v>
      </c>
      <c r="AO28" s="32"/>
      <c r="AP28" s="31">
        <f t="shared" si="27"/>
        <v>184.7219103448276</v>
      </c>
      <c r="AQ28" s="33">
        <f t="shared" si="28"/>
        <v>48.3775</v>
      </c>
      <c r="AR28" s="34">
        <f t="shared" si="19"/>
        <v>316.7805896551724</v>
      </c>
      <c r="AS28" s="33">
        <f t="shared" si="29"/>
        <v>145.86041034482759</v>
      </c>
      <c r="AT28" s="34">
        <f t="shared" si="30"/>
        <v>170.9201793103448</v>
      </c>
      <c r="AU28" s="62">
        <v>249.9</v>
      </c>
      <c r="AV28" s="51">
        <v>225.7</v>
      </c>
    </row>
    <row r="29" spans="1:48" ht="16.5">
      <c r="A29" s="42" t="s">
        <v>83</v>
      </c>
      <c r="B29" s="43">
        <v>958</v>
      </c>
      <c r="C29" s="44">
        <f t="shared" si="0"/>
        <v>0.05012033064769279</v>
      </c>
      <c r="D29" s="15">
        <v>0.25</v>
      </c>
      <c r="E29" s="16">
        <f t="shared" si="1"/>
        <v>239.5</v>
      </c>
      <c r="F29" s="15">
        <v>13500</v>
      </c>
      <c r="G29" s="15">
        <v>0.005</v>
      </c>
      <c r="H29" s="16">
        <f t="shared" si="2"/>
        <v>67.5</v>
      </c>
      <c r="I29" s="15"/>
      <c r="J29" s="16"/>
      <c r="K29" s="15">
        <v>3</v>
      </c>
      <c r="L29" s="16">
        <f t="shared" si="3"/>
        <v>30</v>
      </c>
      <c r="M29" s="17">
        <v>170.5</v>
      </c>
      <c r="N29" s="17">
        <f t="shared" si="4"/>
        <v>187.55</v>
      </c>
      <c r="O29" s="17">
        <v>2</v>
      </c>
      <c r="P29" s="35">
        <f t="shared" si="20"/>
        <v>337</v>
      </c>
      <c r="Q29" s="18">
        <f t="shared" si="5"/>
        <v>189.55</v>
      </c>
      <c r="R29" s="19">
        <v>50</v>
      </c>
      <c r="S29" s="19">
        <f t="shared" si="6"/>
        <v>94.47682327090091</v>
      </c>
      <c r="T29" s="20">
        <f t="shared" si="7"/>
        <v>5.0120330647692795</v>
      </c>
      <c r="U29" s="21">
        <f t="shared" si="8"/>
        <v>16.238987129852465</v>
      </c>
      <c r="V29" s="21">
        <f t="shared" si="9"/>
        <v>15.036099194307837</v>
      </c>
      <c r="W29" s="21">
        <f t="shared" si="10"/>
        <v>7.518049597153919</v>
      </c>
      <c r="X29" s="22">
        <f t="shared" si="11"/>
        <v>180.7639426598305</v>
      </c>
      <c r="Y29" s="23">
        <v>15</v>
      </c>
      <c r="Z29" s="22">
        <f t="shared" si="12"/>
        <v>722.3139426598304</v>
      </c>
      <c r="AA29" s="24">
        <v>894</v>
      </c>
      <c r="AB29" s="25">
        <f t="shared" si="13"/>
        <v>171.68605734016955</v>
      </c>
      <c r="AC29" s="26">
        <f t="shared" si="31"/>
        <v>154.5174516061526</v>
      </c>
      <c r="AD29" s="25">
        <f t="shared" si="14"/>
        <v>166.1990164277493</v>
      </c>
      <c r="AE29" s="27">
        <f t="shared" si="15"/>
        <v>0.049335025660835495</v>
      </c>
      <c r="AF29" s="27">
        <f t="shared" si="21"/>
        <v>0.07734233065144043</v>
      </c>
      <c r="AG29" s="27">
        <f t="shared" si="16"/>
        <v>190.23585894818166</v>
      </c>
      <c r="AH29" s="28">
        <f t="shared" si="17"/>
        <v>24.036842520432344</v>
      </c>
      <c r="AI29" s="28">
        <f t="shared" si="22"/>
        <v>298.2320269919543</v>
      </c>
      <c r="AJ29" s="29">
        <f t="shared" si="18"/>
        <v>557</v>
      </c>
      <c r="AK29" s="29">
        <f t="shared" si="23"/>
        <v>0.04801724137931034</v>
      </c>
      <c r="AL29" s="28">
        <f t="shared" si="24"/>
        <v>185.15448275862067</v>
      </c>
      <c r="AM29" s="30">
        <f t="shared" si="25"/>
        <v>201.18608244578115</v>
      </c>
      <c r="AN29" s="31">
        <f t="shared" si="26"/>
        <v>316.1798598494679</v>
      </c>
      <c r="AO29" s="32"/>
      <c r="AP29" s="31">
        <f t="shared" si="27"/>
        <v>195.41155172413792</v>
      </c>
      <c r="AQ29" s="33">
        <f t="shared" si="28"/>
        <v>47.3875</v>
      </c>
      <c r="AR29" s="34">
        <f t="shared" si="19"/>
        <v>314.2009482758621</v>
      </c>
      <c r="AS29" s="33">
        <f t="shared" si="29"/>
        <v>147.74905172413793</v>
      </c>
      <c r="AT29" s="34">
        <f t="shared" si="30"/>
        <v>166.4518965517242</v>
      </c>
      <c r="AU29" s="62">
        <v>284</v>
      </c>
      <c r="AV29" s="51">
        <v>257.6</v>
      </c>
    </row>
    <row r="30" spans="1:48" ht="16.5">
      <c r="A30" s="42" t="s">
        <v>84</v>
      </c>
      <c r="B30" s="43">
        <v>489</v>
      </c>
      <c r="C30" s="44">
        <f t="shared" si="0"/>
        <v>0.025583342052945483</v>
      </c>
      <c r="D30" s="15">
        <v>0.25</v>
      </c>
      <c r="E30" s="16">
        <f t="shared" si="1"/>
        <v>122.25</v>
      </c>
      <c r="F30" s="15">
        <v>7590.4</v>
      </c>
      <c r="G30" s="15">
        <v>0.005</v>
      </c>
      <c r="H30" s="16">
        <f t="shared" si="2"/>
        <v>37.952</v>
      </c>
      <c r="I30" s="15"/>
      <c r="J30" s="16"/>
      <c r="K30" s="15">
        <v>3</v>
      </c>
      <c r="L30" s="16">
        <f t="shared" si="3"/>
        <v>30</v>
      </c>
      <c r="M30" s="17">
        <v>100.1</v>
      </c>
      <c r="N30" s="17">
        <f t="shared" si="4"/>
        <v>110.11</v>
      </c>
      <c r="O30" s="17"/>
      <c r="P30" s="35">
        <f t="shared" si="20"/>
        <v>190.202</v>
      </c>
      <c r="Q30" s="18">
        <f t="shared" si="5"/>
        <v>110.11</v>
      </c>
      <c r="R30" s="19">
        <v>50</v>
      </c>
      <c r="S30" s="19">
        <f t="shared" si="6"/>
        <v>48.22459976980224</v>
      </c>
      <c r="T30" s="20">
        <f t="shared" si="7"/>
        <v>2.5583342052945484</v>
      </c>
      <c r="U30" s="21">
        <f t="shared" si="8"/>
        <v>8.289002825154336</v>
      </c>
      <c r="V30" s="21">
        <f t="shared" si="9"/>
        <v>7.675002615883645</v>
      </c>
      <c r="W30" s="21">
        <f t="shared" si="10"/>
        <v>3.8375013079418223</v>
      </c>
      <c r="X30" s="22">
        <f t="shared" si="11"/>
        <v>116.74693941613477</v>
      </c>
      <c r="Y30" s="23"/>
      <c r="Z30" s="22">
        <f t="shared" si="12"/>
        <v>417.05893941613476</v>
      </c>
      <c r="AA30" s="24">
        <v>644</v>
      </c>
      <c r="AB30" s="25">
        <f t="shared" si="13"/>
        <v>226.94106058386524</v>
      </c>
      <c r="AC30" s="26">
        <f t="shared" si="31"/>
        <v>204.2469545254787</v>
      </c>
      <c r="AD30" s="25">
        <f t="shared" si="14"/>
        <v>84.83436224756723</v>
      </c>
      <c r="AE30" s="27">
        <f t="shared" si="15"/>
        <v>0.03553887754538933</v>
      </c>
      <c r="AF30" s="27">
        <f t="shared" si="21"/>
        <v>0.055714162124751276</v>
      </c>
      <c r="AG30" s="27">
        <f t="shared" si="16"/>
        <v>137.03791181502126</v>
      </c>
      <c r="AH30" s="28">
        <f t="shared" si="17"/>
        <v>52.20354956745403</v>
      </c>
      <c r="AI30" s="28">
        <f t="shared" si="22"/>
        <v>214.83380915304093</v>
      </c>
      <c r="AJ30" s="29">
        <f t="shared" si="18"/>
        <v>453.798</v>
      </c>
      <c r="AK30" s="29">
        <f t="shared" si="23"/>
        <v>0.03912051724137931</v>
      </c>
      <c r="AL30" s="28">
        <f t="shared" si="24"/>
        <v>150.84871448275862</v>
      </c>
      <c r="AM30" s="30">
        <f t="shared" si="25"/>
        <v>155.73136140389605</v>
      </c>
      <c r="AN30" s="31">
        <f t="shared" si="26"/>
        <v>238.56804221818496</v>
      </c>
      <c r="AO30" s="32"/>
      <c r="AP30" s="31">
        <f t="shared" si="27"/>
        <v>171.42610655172416</v>
      </c>
      <c r="AQ30" s="33">
        <f t="shared" si="28"/>
        <v>27.5275</v>
      </c>
      <c r="AR30" s="34">
        <f t="shared" si="19"/>
        <v>254.84439344827584</v>
      </c>
      <c r="AS30" s="33">
        <f t="shared" si="29"/>
        <v>120.37383155172415</v>
      </c>
      <c r="AT30" s="34">
        <f t="shared" si="30"/>
        <v>134.4705618965517</v>
      </c>
      <c r="AU30" s="62">
        <v>204</v>
      </c>
      <c r="AV30" s="51">
        <v>185.9</v>
      </c>
    </row>
    <row r="31" spans="1:48" ht="16.5">
      <c r="A31" s="36" t="s">
        <v>13</v>
      </c>
      <c r="B31" s="45">
        <f aca="true" t="shared" si="32" ref="B31:I31">SUM(B17:B30)</f>
        <v>9402</v>
      </c>
      <c r="C31" s="45">
        <f t="shared" si="32"/>
        <v>0.49189076069896415</v>
      </c>
      <c r="D31" s="45">
        <f t="shared" si="32"/>
        <v>3</v>
      </c>
      <c r="E31" s="46">
        <f t="shared" si="32"/>
        <v>2350.5</v>
      </c>
      <c r="F31" s="45">
        <f t="shared" si="32"/>
        <v>112243.09999999999</v>
      </c>
      <c r="G31" s="45">
        <f t="shared" si="32"/>
        <v>0.05999999999999999</v>
      </c>
      <c r="H31" s="46">
        <f t="shared" si="32"/>
        <v>561.2155</v>
      </c>
      <c r="I31" s="45">
        <f t="shared" si="32"/>
        <v>0</v>
      </c>
      <c r="J31" s="46"/>
      <c r="K31" s="45">
        <f aca="true" t="shared" si="33" ref="K31:S31">SUM(K17:K30)</f>
        <v>50</v>
      </c>
      <c r="L31" s="46">
        <f t="shared" si="33"/>
        <v>500</v>
      </c>
      <c r="M31" s="47">
        <f t="shared" si="33"/>
        <v>1391.6999999999998</v>
      </c>
      <c r="N31" s="47">
        <f t="shared" si="33"/>
        <v>1530.8700000000001</v>
      </c>
      <c r="O31" s="47">
        <f t="shared" si="33"/>
        <v>734</v>
      </c>
      <c r="P31" s="41">
        <f t="shared" si="33"/>
        <v>3411.7254999999996</v>
      </c>
      <c r="Q31" s="48">
        <f t="shared" si="33"/>
        <v>2264.8700000000003</v>
      </c>
      <c r="R31" s="49">
        <f t="shared" si="33"/>
        <v>600</v>
      </c>
      <c r="S31" s="49">
        <f t="shared" si="33"/>
        <v>927.2140839175473</v>
      </c>
      <c r="T31" s="49">
        <v>100</v>
      </c>
      <c r="U31" s="49">
        <f aca="true" t="shared" si="34" ref="U31:AP31">SUM(U17:U30)</f>
        <v>159.37260646646436</v>
      </c>
      <c r="V31" s="49">
        <f t="shared" si="34"/>
        <v>147.5672282096892</v>
      </c>
      <c r="W31" s="49">
        <f t="shared" si="34"/>
        <v>73.7836141048446</v>
      </c>
      <c r="X31" s="37">
        <f t="shared" si="34"/>
        <v>1883.3429946635977</v>
      </c>
      <c r="Y31" s="48">
        <f t="shared" si="34"/>
        <v>365</v>
      </c>
      <c r="Z31" s="37">
        <f t="shared" si="34"/>
        <v>7924.938494663596</v>
      </c>
      <c r="AA31" s="37">
        <f t="shared" si="34"/>
        <v>10248</v>
      </c>
      <c r="AB31" s="37">
        <f t="shared" si="34"/>
        <v>2323.061505336402</v>
      </c>
      <c r="AC31" s="37">
        <f t="shared" si="34"/>
        <v>2216.5524281573717</v>
      </c>
      <c r="AD31" s="37">
        <f t="shared" si="34"/>
        <v>1631.109762477765</v>
      </c>
      <c r="AE31" s="37">
        <f t="shared" si="34"/>
        <v>0.5655317035483692</v>
      </c>
      <c r="AF31" s="37">
        <f t="shared" si="34"/>
        <v>0.886581884246042</v>
      </c>
      <c r="AG31" s="37">
        <f t="shared" si="34"/>
        <v>2180.690248882512</v>
      </c>
      <c r="AH31" s="38">
        <f t="shared" si="34"/>
        <v>549.5804864047469</v>
      </c>
      <c r="AI31" s="38">
        <f t="shared" si="34"/>
        <v>3418.6597456527384</v>
      </c>
      <c r="AJ31" s="39">
        <f t="shared" si="34"/>
        <v>6836.2744999999995</v>
      </c>
      <c r="AK31" s="39">
        <f t="shared" si="34"/>
        <v>0.5893340086206896</v>
      </c>
      <c r="AL31" s="38">
        <f t="shared" si="34"/>
        <v>2272.4719372413792</v>
      </c>
      <c r="AM31" s="40">
        <f t="shared" si="34"/>
        <v>2113.1599249489545</v>
      </c>
      <c r="AN31" s="40">
        <f t="shared" si="34"/>
        <v>3431.343628341552</v>
      </c>
      <c r="AO31" s="32"/>
      <c r="AP31" s="40">
        <f t="shared" si="34"/>
        <v>2217.4616257758626</v>
      </c>
      <c r="AQ31" s="37">
        <f aca="true" t="shared" si="35" ref="AQ31:AV31">SUM(AQ17:AQ30)</f>
        <v>566.2175000000001</v>
      </c>
      <c r="AR31" s="37">
        <f t="shared" si="35"/>
        <v>4052.5953742241377</v>
      </c>
      <c r="AS31" s="37">
        <f t="shared" si="35"/>
        <v>1813.3807445258622</v>
      </c>
      <c r="AT31" s="37">
        <f t="shared" si="35"/>
        <v>2239.214629698276</v>
      </c>
      <c r="AU31" s="61">
        <f t="shared" si="35"/>
        <v>3831.2</v>
      </c>
      <c r="AV31" s="50">
        <f t="shared" si="35"/>
        <v>3484.9</v>
      </c>
    </row>
    <row r="32" spans="13:33" ht="12.75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8:33" ht="12.75">
      <c r="H33" s="68" t="s">
        <v>25</v>
      </c>
      <c r="I33" s="68"/>
      <c r="J33" s="68"/>
      <c r="K33" s="68"/>
      <c r="L33" s="68"/>
      <c r="M33" s="1"/>
      <c r="N33" s="1"/>
      <c r="O33" s="1" t="s">
        <v>31</v>
      </c>
      <c r="P33" s="2"/>
      <c r="Q33" s="3">
        <f>Q31</f>
        <v>2264.8700000000003</v>
      </c>
      <c r="R33" s="1"/>
      <c r="S33" s="1"/>
      <c r="T33" s="1"/>
      <c r="U33" s="74" t="s">
        <v>34</v>
      </c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3:44" ht="12.75">
      <c r="M34" s="1"/>
      <c r="N34" s="1"/>
      <c r="O34" s="1" t="s">
        <v>30</v>
      </c>
      <c r="P34" s="4"/>
      <c r="Q34" s="1"/>
      <c r="R34" s="1"/>
      <c r="S34" s="72" t="s">
        <v>26</v>
      </c>
      <c r="T34" s="72"/>
      <c r="U34" s="72"/>
      <c r="V34" s="72"/>
      <c r="W34" s="72"/>
      <c r="X34" s="72"/>
      <c r="Y34" s="1"/>
      <c r="Z34" s="1"/>
      <c r="AA34" s="1"/>
      <c r="AB34" s="1"/>
      <c r="AC34" s="5">
        <f>AC31</f>
        <v>2216.5524281573717</v>
      </c>
      <c r="AD34" s="1"/>
      <c r="AE34" s="1"/>
      <c r="AF34" s="1"/>
      <c r="AG34" s="1"/>
      <c r="AL34" s="63" t="s">
        <v>47</v>
      </c>
      <c r="AM34" s="63"/>
      <c r="AN34" s="63"/>
      <c r="AO34" s="63"/>
      <c r="AP34" s="63"/>
      <c r="AQ34" s="63"/>
      <c r="AR34" s="63"/>
    </row>
    <row r="35" spans="1:47" ht="12.75">
      <c r="A35" s="71" t="s">
        <v>88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</row>
    <row r="36" spans="1:47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</row>
    <row r="37" spans="1:47" ht="39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</row>
    <row r="38" spans="1:47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6" t="s">
        <v>56</v>
      </c>
    </row>
    <row r="39" spans="1:47" ht="24.75" customHeight="1">
      <c r="A39" s="11" t="s">
        <v>49</v>
      </c>
      <c r="B39" s="11" t="s">
        <v>3</v>
      </c>
      <c r="C39" s="11" t="s">
        <v>16</v>
      </c>
      <c r="D39" s="11" t="s">
        <v>4</v>
      </c>
      <c r="E39" s="12" t="s">
        <v>14</v>
      </c>
      <c r="F39" s="11" t="s">
        <v>5</v>
      </c>
      <c r="G39" s="11" t="s">
        <v>6</v>
      </c>
      <c r="H39" s="12" t="s">
        <v>15</v>
      </c>
      <c r="I39" s="11"/>
      <c r="J39" s="12"/>
      <c r="K39" s="11" t="s">
        <v>32</v>
      </c>
      <c r="L39" s="12" t="s">
        <v>24</v>
      </c>
      <c r="M39" s="13" t="s">
        <v>17</v>
      </c>
      <c r="N39" s="13" t="s">
        <v>23</v>
      </c>
      <c r="O39" s="13" t="s">
        <v>18</v>
      </c>
      <c r="P39" s="13" t="s">
        <v>48</v>
      </c>
      <c r="Q39" s="14" t="s">
        <v>19</v>
      </c>
      <c r="R39" s="14" t="s">
        <v>8</v>
      </c>
      <c r="S39" s="14" t="s">
        <v>22</v>
      </c>
      <c r="T39" s="14" t="s">
        <v>9</v>
      </c>
      <c r="U39" s="14" t="s">
        <v>10</v>
      </c>
      <c r="V39" s="14" t="s">
        <v>11</v>
      </c>
      <c r="W39" s="14" t="s">
        <v>12</v>
      </c>
      <c r="X39" s="14"/>
      <c r="Y39" s="13"/>
      <c r="Z39" s="53"/>
      <c r="AA39" s="13"/>
      <c r="AB39" s="13"/>
      <c r="AC39" s="13"/>
      <c r="AD39" s="13"/>
      <c r="AE39" s="13"/>
      <c r="AF39" s="13"/>
      <c r="AG39" s="13"/>
      <c r="AH39" s="10"/>
      <c r="AI39" s="57"/>
      <c r="AJ39" s="54"/>
      <c r="AK39" s="54"/>
      <c r="AL39" s="57"/>
      <c r="AM39" s="55"/>
      <c r="AN39" s="55"/>
      <c r="AO39" s="9"/>
      <c r="AP39" s="55"/>
      <c r="AQ39" s="11"/>
      <c r="AR39" s="11"/>
      <c r="AS39" s="11"/>
      <c r="AT39" s="56"/>
      <c r="AU39" s="58" t="s">
        <v>48</v>
      </c>
    </row>
    <row r="40" spans="1:47" ht="16.5">
      <c r="A40" s="42" t="s">
        <v>57</v>
      </c>
      <c r="B40" s="43">
        <v>645</v>
      </c>
      <c r="C40" s="44">
        <f>B40/19114</f>
        <v>0.03374489902689128</v>
      </c>
      <c r="D40" s="15">
        <v>0.25</v>
      </c>
      <c r="E40" s="16">
        <f>B40*D40</f>
        <v>161.25</v>
      </c>
      <c r="F40" s="15"/>
      <c r="G40" s="15">
        <v>0.005</v>
      </c>
      <c r="H40" s="16">
        <f>F40*G40</f>
        <v>0</v>
      </c>
      <c r="I40" s="15"/>
      <c r="J40" s="16"/>
      <c r="K40" s="15">
        <v>3</v>
      </c>
      <c r="L40" s="16">
        <f>K40*10</f>
        <v>30</v>
      </c>
      <c r="M40" s="17">
        <v>61.9</v>
      </c>
      <c r="N40" s="17">
        <f>M40*1.1</f>
        <v>68.09</v>
      </c>
      <c r="O40" s="17">
        <v>18</v>
      </c>
      <c r="P40" s="17">
        <f>E40+H40+J40+L40</f>
        <v>191.25</v>
      </c>
      <c r="Q40" s="18">
        <f>N40+O40</f>
        <v>86.09</v>
      </c>
      <c r="R40" s="19">
        <v>50</v>
      </c>
      <c r="S40" s="19">
        <f>1885*C40</f>
        <v>63.60913466569007</v>
      </c>
      <c r="T40" s="20">
        <f>100*C40</f>
        <v>3.3744899026891284</v>
      </c>
      <c r="U40" s="21">
        <f>324*C40</f>
        <v>10.933347284712776</v>
      </c>
      <c r="V40" s="21">
        <f>300*C40</f>
        <v>10.123469708067384</v>
      </c>
      <c r="W40" s="21">
        <f>150*C40</f>
        <v>5.061734854033692</v>
      </c>
      <c r="X40" s="22">
        <f>R40+S40+T40+U40+V40</f>
        <v>138.04044156115938</v>
      </c>
      <c r="Y40" s="23">
        <v>15</v>
      </c>
      <c r="Z40" s="22">
        <f>P40+X40+Y40+Q40</f>
        <v>430.3804415611594</v>
      </c>
      <c r="AA40" s="24">
        <v>784</v>
      </c>
      <c r="AB40" s="25">
        <f>AA40-Z40</f>
        <v>353.6195584388406</v>
      </c>
      <c r="AC40" s="26">
        <f>AB40*0.9</f>
        <v>318.25760259495655</v>
      </c>
      <c r="AD40" s="25">
        <f>3316*C40</f>
        <v>111.8980851731715</v>
      </c>
      <c r="AE40" s="27">
        <f>AA40/18121</f>
        <v>0.04326472049003918</v>
      </c>
      <c r="AF40" s="27">
        <f>AA40/11559</f>
        <v>0.0678259364996972</v>
      </c>
      <c r="AG40" s="27">
        <f>3856*AE40</f>
        <v>166.82876220959108</v>
      </c>
      <c r="AH40" s="28">
        <f>AG40-AD40</f>
        <v>54.93067703641958</v>
      </c>
      <c r="AI40" s="28">
        <f>3856*AF40</f>
        <v>261.5368111428324</v>
      </c>
      <c r="AJ40" s="29">
        <f>AA40-P40</f>
        <v>592.75</v>
      </c>
      <c r="AK40" s="29">
        <f>AJ40/11600</f>
        <v>0.05109913793103448</v>
      </c>
      <c r="AL40" s="28">
        <f>3856*AK40</f>
        <v>197.03827586206896</v>
      </c>
      <c r="AM40" s="30">
        <f>4382*AE40-Y40</f>
        <v>174.5860051873517</v>
      </c>
      <c r="AN40" s="31">
        <f>4282*AF40-Y40</f>
        <v>275.43066009170343</v>
      </c>
      <c r="AO40" s="32"/>
      <c r="AP40" s="31">
        <f>4382*AK40-Y40</f>
        <v>208.9164224137931</v>
      </c>
      <c r="AQ40" s="33">
        <f>Q40/4</f>
        <v>21.5225</v>
      </c>
      <c r="AR40" s="34">
        <f>AA40-P40-AP40-AQ40</f>
        <v>362.3110775862069</v>
      </c>
      <c r="AS40" s="33">
        <f>3077*AK40</f>
        <v>157.2320474137931</v>
      </c>
      <c r="AT40" s="34">
        <f>AR40-AS40</f>
        <v>205.0790301724138</v>
      </c>
      <c r="AU40" s="59">
        <v>139021</v>
      </c>
    </row>
    <row r="41" spans="1:47" ht="16.5">
      <c r="A41" s="42" t="s">
        <v>58</v>
      </c>
      <c r="B41" s="43">
        <v>2617</v>
      </c>
      <c r="C41" s="44">
        <f>B41/19114</f>
        <v>0.13691535000523178</v>
      </c>
      <c r="D41" s="15">
        <v>0.25</v>
      </c>
      <c r="E41" s="16">
        <f>B41*D41</f>
        <v>654.25</v>
      </c>
      <c r="F41" s="15">
        <v>38344.2</v>
      </c>
      <c r="G41" s="15">
        <v>0.005</v>
      </c>
      <c r="H41" s="16">
        <f>F41*G41</f>
        <v>191.721</v>
      </c>
      <c r="I41" s="15"/>
      <c r="J41" s="16"/>
      <c r="K41" s="15">
        <v>13</v>
      </c>
      <c r="L41" s="16">
        <f>K41*10</f>
        <v>130</v>
      </c>
      <c r="M41" s="17">
        <v>307.6</v>
      </c>
      <c r="N41" s="17">
        <f>M41*1.1</f>
        <v>338.36000000000007</v>
      </c>
      <c r="O41" s="17">
        <v>70</v>
      </c>
      <c r="P41" s="35">
        <f>E41+H41+J41+L41</f>
        <v>975.971</v>
      </c>
      <c r="Q41" s="18">
        <f>N41+O41</f>
        <v>408.36000000000007</v>
      </c>
      <c r="R41" s="19">
        <v>50</v>
      </c>
      <c r="S41" s="19">
        <f>1885*C41</f>
        <v>258.0854347598619</v>
      </c>
      <c r="T41" s="20">
        <f>100*C41</f>
        <v>13.691535000523178</v>
      </c>
      <c r="U41" s="21">
        <f>324*C41</f>
        <v>44.3605734016951</v>
      </c>
      <c r="V41" s="21">
        <f>300*C41</f>
        <v>41.07460500156953</v>
      </c>
      <c r="W41" s="21">
        <f>150*C41</f>
        <v>20.537302500784765</v>
      </c>
      <c r="X41" s="22">
        <f>R41+S41+T41+U41+V41</f>
        <v>407.2121481636497</v>
      </c>
      <c r="Y41" s="23">
        <v>189</v>
      </c>
      <c r="Z41" s="22">
        <f>P41+X41+Y41+Q41</f>
        <v>1980.54314816365</v>
      </c>
      <c r="AA41" s="24">
        <v>1976</v>
      </c>
      <c r="AB41" s="25">
        <f>AA41-Z41</f>
        <v>-4.543148163649903</v>
      </c>
      <c r="AC41" s="26"/>
      <c r="AD41" s="25">
        <f>3316*C41</f>
        <v>454.0113006173486</v>
      </c>
      <c r="AE41" s="27">
        <f>AA41/18121</f>
        <v>0.1090447547044865</v>
      </c>
      <c r="AF41" s="27">
        <f>AA41/11559</f>
        <v>0.17094904403495112</v>
      </c>
      <c r="AG41" s="27">
        <f>3856*AE41</f>
        <v>420.47657414049996</v>
      </c>
      <c r="AH41" s="28">
        <f>AG41-AD41</f>
        <v>-33.53472647684862</v>
      </c>
      <c r="AI41" s="28">
        <f>3856*AF41</f>
        <v>659.1795137987715</v>
      </c>
      <c r="AJ41" s="29">
        <f>AA41-P41</f>
        <v>1000.029</v>
      </c>
      <c r="AK41" s="29">
        <f>AJ41/11600</f>
        <v>0.08620939655172413</v>
      </c>
      <c r="AL41" s="28">
        <f>3856*AK41</f>
        <v>332.42343310344825</v>
      </c>
      <c r="AM41" s="30">
        <f>4382*AE41-Y41</f>
        <v>288.8341151150599</v>
      </c>
      <c r="AN41" s="31">
        <f>4282*AF41-Y41</f>
        <v>543.0038065576607</v>
      </c>
      <c r="AO41" s="32"/>
      <c r="AP41" s="31">
        <f>4382*AK41-Y41</f>
        <v>188.76957568965514</v>
      </c>
      <c r="AQ41" s="33">
        <f>Q41/4</f>
        <v>102.09000000000002</v>
      </c>
      <c r="AR41" s="34">
        <f>AA41-P41-AP41-AQ41</f>
        <v>709.1694243103449</v>
      </c>
      <c r="AS41" s="33">
        <f>3077*AK41</f>
        <v>265.26631318965514</v>
      </c>
      <c r="AT41" s="34">
        <f>AR41-AS41</f>
        <v>443.90311112068974</v>
      </c>
      <c r="AU41" s="59">
        <v>223524</v>
      </c>
    </row>
    <row r="42" spans="1:47" ht="16.5">
      <c r="A42" s="42" t="s">
        <v>59</v>
      </c>
      <c r="B42" s="43"/>
      <c r="C42" s="44"/>
      <c r="D42" s="15"/>
      <c r="E42" s="16"/>
      <c r="F42" s="15"/>
      <c r="G42" s="15"/>
      <c r="H42" s="16"/>
      <c r="I42" s="15"/>
      <c r="J42" s="16"/>
      <c r="K42" s="15"/>
      <c r="L42" s="16"/>
      <c r="M42" s="17"/>
      <c r="N42" s="17"/>
      <c r="O42" s="17"/>
      <c r="P42" s="35"/>
      <c r="Q42" s="18"/>
      <c r="R42" s="19"/>
      <c r="S42" s="19"/>
      <c r="T42" s="20"/>
      <c r="U42" s="21"/>
      <c r="V42" s="21"/>
      <c r="W42" s="21"/>
      <c r="X42" s="22"/>
      <c r="Y42" s="23"/>
      <c r="Z42" s="22"/>
      <c r="AA42" s="24"/>
      <c r="AB42" s="25"/>
      <c r="AC42" s="26"/>
      <c r="AD42" s="25"/>
      <c r="AE42" s="27"/>
      <c r="AF42" s="27"/>
      <c r="AG42" s="27"/>
      <c r="AH42" s="28"/>
      <c r="AI42" s="28"/>
      <c r="AJ42" s="29"/>
      <c r="AK42" s="29"/>
      <c r="AL42" s="28"/>
      <c r="AM42" s="30"/>
      <c r="AN42" s="31"/>
      <c r="AO42" s="32"/>
      <c r="AP42" s="31"/>
      <c r="AQ42" s="33"/>
      <c r="AR42" s="34"/>
      <c r="AS42" s="33"/>
      <c r="AT42" s="34"/>
      <c r="AU42" s="59">
        <v>143581</v>
      </c>
    </row>
    <row r="43" spans="1:47" ht="16.5">
      <c r="A43" s="42" t="s">
        <v>60</v>
      </c>
      <c r="B43" s="43">
        <v>600</v>
      </c>
      <c r="C43" s="44">
        <f>B43/19114</f>
        <v>0.03139060374594538</v>
      </c>
      <c r="D43" s="15">
        <v>0.25</v>
      </c>
      <c r="E43" s="16">
        <f>B43*D43</f>
        <v>150</v>
      </c>
      <c r="F43" s="15">
        <v>14686</v>
      </c>
      <c r="G43" s="15">
        <v>0.005</v>
      </c>
      <c r="H43" s="16">
        <f>F43*G43</f>
        <v>73.43</v>
      </c>
      <c r="I43" s="15"/>
      <c r="J43" s="16"/>
      <c r="K43" s="15">
        <v>4</v>
      </c>
      <c r="L43" s="16">
        <f>K43*10</f>
        <v>40</v>
      </c>
      <c r="M43" s="17">
        <v>50.8</v>
      </c>
      <c r="N43" s="17">
        <f>M43*1.1</f>
        <v>55.88</v>
      </c>
      <c r="O43" s="17">
        <v>4</v>
      </c>
      <c r="P43" s="35">
        <f>E43+H43+J43+L43</f>
        <v>263.43</v>
      </c>
      <c r="Q43" s="18">
        <f>N43+O43</f>
        <v>59.88</v>
      </c>
      <c r="R43" s="19">
        <v>50</v>
      </c>
      <c r="S43" s="19">
        <f>1885*C43</f>
        <v>59.171288061107035</v>
      </c>
      <c r="T43" s="20">
        <f>100*C43</f>
        <v>3.139060374594538</v>
      </c>
      <c r="U43" s="21">
        <f>324*C43</f>
        <v>10.170555613686302</v>
      </c>
      <c r="V43" s="21">
        <f>300*C43</f>
        <v>9.417181123783614</v>
      </c>
      <c r="W43" s="21">
        <f>150*C43</f>
        <v>4.708590561891807</v>
      </c>
      <c r="X43" s="22">
        <f>R43+S43+T43+U43+V43</f>
        <v>131.8980851731715</v>
      </c>
      <c r="Y43" s="23">
        <v>15</v>
      </c>
      <c r="Z43" s="22">
        <f>P43+X43+Y43+Q43</f>
        <v>470.2080851731715</v>
      </c>
      <c r="AA43" s="24">
        <v>769</v>
      </c>
      <c r="AB43" s="25">
        <f>AA43-Z43</f>
        <v>298.7919148268285</v>
      </c>
      <c r="AC43" s="26">
        <f>AB43*0.9</f>
        <v>268.91272334414566</v>
      </c>
      <c r="AD43" s="25">
        <f>3316*C43</f>
        <v>104.09124202155488</v>
      </c>
      <c r="AE43" s="27">
        <f>AA43/18121</f>
        <v>0.04243695160311241</v>
      </c>
      <c r="AF43" s="27">
        <f>AA43/11559</f>
        <v>0.06652824638809586</v>
      </c>
      <c r="AG43" s="27">
        <f>3856*AE43</f>
        <v>163.63688538160145</v>
      </c>
      <c r="AH43" s="28">
        <f>AG43-AD43</f>
        <v>59.54564336004657</v>
      </c>
      <c r="AI43" s="28">
        <f>3856*AF43</f>
        <v>256.53291807249764</v>
      </c>
      <c r="AJ43" s="29">
        <f>AA43-P43</f>
        <v>505.57</v>
      </c>
      <c r="AK43" s="29">
        <f>AJ43/11600</f>
        <v>0.04358362068965517</v>
      </c>
      <c r="AL43" s="28">
        <f>3856*AK43</f>
        <v>168.05844137931032</v>
      </c>
      <c r="AM43" s="30">
        <f>4382*AE43-Y43</f>
        <v>170.95872192483858</v>
      </c>
      <c r="AN43" s="31">
        <f>4282*AF43-Y43</f>
        <v>269.8739510338265</v>
      </c>
      <c r="AO43" s="32"/>
      <c r="AP43" s="31">
        <f>4382*AK43-Y43</f>
        <v>175.98342586206894</v>
      </c>
      <c r="AQ43" s="33">
        <f>Q43/4</f>
        <v>14.97</v>
      </c>
      <c r="AR43" s="34">
        <f>AA43-P43-AP43-AQ43</f>
        <v>314.616574137931</v>
      </c>
      <c r="AS43" s="33">
        <f>3077*AK43</f>
        <v>134.10680086206895</v>
      </c>
      <c r="AT43" s="34">
        <f>AR43-AS43</f>
        <v>180.50977327586207</v>
      </c>
      <c r="AU43" s="59">
        <v>286168</v>
      </c>
    </row>
    <row r="44" spans="1:47" ht="16.5">
      <c r="A44" s="42" t="s">
        <v>61</v>
      </c>
      <c r="B44" s="43">
        <v>744</v>
      </c>
      <c r="C44" s="44">
        <f>B44/19114</f>
        <v>0.038924348644972274</v>
      </c>
      <c r="D44" s="15">
        <v>0.25</v>
      </c>
      <c r="E44" s="16">
        <f>B44*D44</f>
        <v>186</v>
      </c>
      <c r="F44" s="15">
        <v>10624</v>
      </c>
      <c r="G44" s="15">
        <v>0.005</v>
      </c>
      <c r="H44" s="16">
        <f>F44*G44</f>
        <v>53.120000000000005</v>
      </c>
      <c r="I44" s="15"/>
      <c r="J44" s="16"/>
      <c r="K44" s="15">
        <v>3</v>
      </c>
      <c r="L44" s="16">
        <f>K44*10</f>
        <v>30</v>
      </c>
      <c r="M44" s="17">
        <v>94.1</v>
      </c>
      <c r="N44" s="17">
        <f>M44*1.1</f>
        <v>103.51</v>
      </c>
      <c r="O44" s="17">
        <v>90</v>
      </c>
      <c r="P44" s="35">
        <f>E44+H44+J44+L44</f>
        <v>269.12</v>
      </c>
      <c r="Q44" s="18">
        <f>N44+O44</f>
        <v>193.51</v>
      </c>
      <c r="R44" s="19">
        <v>50</v>
      </c>
      <c r="S44" s="19">
        <f>1885*C44</f>
        <v>73.37239719577273</v>
      </c>
      <c r="T44" s="20">
        <f>100*C44</f>
        <v>3.8924348644972273</v>
      </c>
      <c r="U44" s="21">
        <f>324*C44</f>
        <v>12.611488960971016</v>
      </c>
      <c r="V44" s="21">
        <f>300*C44</f>
        <v>11.677304593491682</v>
      </c>
      <c r="W44" s="21">
        <f>150*C44</f>
        <v>5.838652296745841</v>
      </c>
      <c r="X44" s="22">
        <f>R44+S44+T44+U44+V44</f>
        <v>151.55362561473265</v>
      </c>
      <c r="Y44" s="23">
        <v>23</v>
      </c>
      <c r="Z44" s="22">
        <f>P44+X44+Y44+Q44</f>
        <v>637.1836256147326</v>
      </c>
      <c r="AA44" s="24">
        <v>819</v>
      </c>
      <c r="AB44" s="25">
        <f>AA44-Z44</f>
        <v>181.8163743852674</v>
      </c>
      <c r="AC44" s="26">
        <f>AB44*0.9</f>
        <v>163.63473694674067</v>
      </c>
      <c r="AD44" s="25">
        <f>3316*C44</f>
        <v>129.07314010672806</v>
      </c>
      <c r="AE44" s="27">
        <f>AA44/18121</f>
        <v>0.04519618122620164</v>
      </c>
      <c r="AF44" s="27">
        <f>AA44/11559</f>
        <v>0.07085388009343369</v>
      </c>
      <c r="AG44" s="27">
        <f>3856*AE44</f>
        <v>174.27647480823353</v>
      </c>
      <c r="AH44" s="28">
        <f>AG44-AD44</f>
        <v>45.20333470150547</v>
      </c>
      <c r="AI44" s="28">
        <f>3856*AF44</f>
        <v>273.2125616402803</v>
      </c>
      <c r="AJ44" s="29">
        <f>AA44-P44</f>
        <v>549.88</v>
      </c>
      <c r="AK44" s="29">
        <f>AJ44/11600</f>
        <v>0.04740344827586207</v>
      </c>
      <c r="AL44" s="28">
        <f>3856*AK44</f>
        <v>182.78769655172414</v>
      </c>
      <c r="AM44" s="30">
        <f>4382*AE44-Y44</f>
        <v>175.0496661332156</v>
      </c>
      <c r="AN44" s="31">
        <f>4282*AF44-Y44</f>
        <v>280.39631456008306</v>
      </c>
      <c r="AO44" s="32"/>
      <c r="AP44" s="31">
        <f>4382*AK44-Y44</f>
        <v>184.7219103448276</v>
      </c>
      <c r="AQ44" s="33">
        <f>Q44/4</f>
        <v>48.3775</v>
      </c>
      <c r="AR44" s="34">
        <f>AA44-P44-AP44-AQ44</f>
        <v>316.7805896551724</v>
      </c>
      <c r="AS44" s="33">
        <f>3077*AK44</f>
        <v>145.86041034482759</v>
      </c>
      <c r="AT44" s="34">
        <f>AR44-AS44</f>
        <v>170.9201793103448</v>
      </c>
      <c r="AU44" s="59">
        <v>78844</v>
      </c>
    </row>
    <row r="45" spans="1:47" ht="16.5">
      <c r="A45" s="36" t="s">
        <v>13</v>
      </c>
      <c r="B45" s="45">
        <f aca="true" t="shared" si="36" ref="B45:I45">SUM(B40:B44)</f>
        <v>4606</v>
      </c>
      <c r="C45" s="45">
        <f t="shared" si="36"/>
        <v>0.2409752014230407</v>
      </c>
      <c r="D45" s="45">
        <f t="shared" si="36"/>
        <v>1</v>
      </c>
      <c r="E45" s="46">
        <f t="shared" si="36"/>
        <v>1151.5</v>
      </c>
      <c r="F45" s="45">
        <f t="shared" si="36"/>
        <v>63654.2</v>
      </c>
      <c r="G45" s="45">
        <f t="shared" si="36"/>
        <v>0.02</v>
      </c>
      <c r="H45" s="46">
        <f t="shared" si="36"/>
        <v>318.271</v>
      </c>
      <c r="I45" s="45">
        <f t="shared" si="36"/>
        <v>0</v>
      </c>
      <c r="J45" s="46"/>
      <c r="K45" s="45">
        <f aca="true" t="shared" si="37" ref="K45:S45">SUM(K40:K44)</f>
        <v>23</v>
      </c>
      <c r="L45" s="46">
        <f t="shared" si="37"/>
        <v>230</v>
      </c>
      <c r="M45" s="47">
        <f t="shared" si="37"/>
        <v>514.4</v>
      </c>
      <c r="N45" s="47">
        <f t="shared" si="37"/>
        <v>565.84</v>
      </c>
      <c r="O45" s="47">
        <f t="shared" si="37"/>
        <v>182</v>
      </c>
      <c r="P45" s="41">
        <f t="shared" si="37"/>
        <v>1699.7710000000002</v>
      </c>
      <c r="Q45" s="48">
        <f t="shared" si="37"/>
        <v>747.84</v>
      </c>
      <c r="R45" s="49">
        <f t="shared" si="37"/>
        <v>200</v>
      </c>
      <c r="S45" s="49">
        <f t="shared" si="37"/>
        <v>454.2382546824318</v>
      </c>
      <c r="T45" s="49">
        <v>100</v>
      </c>
      <c r="U45" s="49">
        <f aca="true" t="shared" si="38" ref="U45:AN45">SUM(U40:U44)</f>
        <v>78.07596526106519</v>
      </c>
      <c r="V45" s="49">
        <f t="shared" si="38"/>
        <v>72.2925604269122</v>
      </c>
      <c r="W45" s="49">
        <f t="shared" si="38"/>
        <v>36.1462802134561</v>
      </c>
      <c r="X45" s="37">
        <f t="shared" si="38"/>
        <v>828.7043005127132</v>
      </c>
      <c r="Y45" s="48">
        <f t="shared" si="38"/>
        <v>242</v>
      </c>
      <c r="Z45" s="37">
        <f t="shared" si="38"/>
        <v>3518.3153005127133</v>
      </c>
      <c r="AA45" s="37">
        <f t="shared" si="38"/>
        <v>4348</v>
      </c>
      <c r="AB45" s="37">
        <f t="shared" si="38"/>
        <v>829.6846994872866</v>
      </c>
      <c r="AC45" s="37">
        <f t="shared" si="38"/>
        <v>750.8050628858429</v>
      </c>
      <c r="AD45" s="37">
        <f t="shared" si="38"/>
        <v>799.073767918803</v>
      </c>
      <c r="AE45" s="37">
        <f t="shared" si="38"/>
        <v>0.23994260802383974</v>
      </c>
      <c r="AF45" s="37">
        <f t="shared" si="38"/>
        <v>0.3761571070161779</v>
      </c>
      <c r="AG45" s="37">
        <f t="shared" si="38"/>
        <v>925.218696539926</v>
      </c>
      <c r="AH45" s="38">
        <f t="shared" si="38"/>
        <v>126.144928621123</v>
      </c>
      <c r="AI45" s="38">
        <f t="shared" si="38"/>
        <v>1450.4618046543817</v>
      </c>
      <c r="AJ45" s="39">
        <f t="shared" si="38"/>
        <v>2648.2290000000003</v>
      </c>
      <c r="AK45" s="39">
        <f t="shared" si="38"/>
        <v>0.22829560344827587</v>
      </c>
      <c r="AL45" s="38">
        <f t="shared" si="38"/>
        <v>880.3078468965517</v>
      </c>
      <c r="AM45" s="40">
        <f t="shared" si="38"/>
        <v>809.4285083604658</v>
      </c>
      <c r="AN45" s="40">
        <f t="shared" si="38"/>
        <v>1368.7047322432736</v>
      </c>
      <c r="AO45" s="32"/>
      <c r="AP45" s="40">
        <f aca="true" t="shared" si="39" ref="AP45:AU45">SUM(AP40:AP44)</f>
        <v>758.3913343103447</v>
      </c>
      <c r="AQ45" s="37">
        <f t="shared" si="39"/>
        <v>186.96</v>
      </c>
      <c r="AR45" s="37">
        <f t="shared" si="39"/>
        <v>1702.877665689655</v>
      </c>
      <c r="AS45" s="37">
        <f t="shared" si="39"/>
        <v>702.4655718103447</v>
      </c>
      <c r="AT45" s="37">
        <f t="shared" si="39"/>
        <v>1000.4120938793103</v>
      </c>
      <c r="AU45" s="60">
        <f t="shared" si="39"/>
        <v>871138</v>
      </c>
    </row>
    <row r="48" spans="1:47" ht="12.75">
      <c r="A48" s="71" t="s">
        <v>89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</row>
    <row r="49" spans="1:47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</row>
    <row r="50" spans="1:47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</row>
    <row r="51" spans="1:47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</row>
    <row r="53" spans="1:47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6" t="s">
        <v>51</v>
      </c>
    </row>
    <row r="54" spans="1:47" ht="27" customHeight="1">
      <c r="A54" s="11" t="s">
        <v>49</v>
      </c>
      <c r="B54" s="11" t="s">
        <v>3</v>
      </c>
      <c r="C54" s="11" t="s">
        <v>16</v>
      </c>
      <c r="D54" s="11" t="s">
        <v>4</v>
      </c>
      <c r="E54" s="12" t="s">
        <v>14</v>
      </c>
      <c r="F54" s="11" t="s">
        <v>5</v>
      </c>
      <c r="G54" s="11" t="s">
        <v>6</v>
      </c>
      <c r="H54" s="12" t="s">
        <v>15</v>
      </c>
      <c r="I54" s="11"/>
      <c r="J54" s="12"/>
      <c r="K54" s="11" t="s">
        <v>32</v>
      </c>
      <c r="L54" s="12" t="s">
        <v>24</v>
      </c>
      <c r="M54" s="13" t="s">
        <v>17</v>
      </c>
      <c r="N54" s="13" t="s">
        <v>23</v>
      </c>
      <c r="O54" s="13" t="s">
        <v>18</v>
      </c>
      <c r="P54" s="13" t="s">
        <v>48</v>
      </c>
      <c r="Q54" s="14" t="s">
        <v>19</v>
      </c>
      <c r="R54" s="14" t="s">
        <v>8</v>
      </c>
      <c r="S54" s="14" t="s">
        <v>22</v>
      </c>
      <c r="T54" s="14" t="s">
        <v>9</v>
      </c>
      <c r="U54" s="14" t="s">
        <v>10</v>
      </c>
      <c r="V54" s="14" t="s">
        <v>11</v>
      </c>
      <c r="W54" s="14" t="s">
        <v>12</v>
      </c>
      <c r="X54" s="14"/>
      <c r="Y54" s="13"/>
      <c r="Z54" s="53"/>
      <c r="AA54" s="13"/>
      <c r="AB54" s="13"/>
      <c r="AC54" s="13"/>
      <c r="AD54" s="13"/>
      <c r="AE54" s="13"/>
      <c r="AF54" s="13"/>
      <c r="AG54" s="13"/>
      <c r="AH54" s="10"/>
      <c r="AI54" s="57"/>
      <c r="AJ54" s="54"/>
      <c r="AK54" s="54"/>
      <c r="AL54" s="57"/>
      <c r="AM54" s="55"/>
      <c r="AN54" s="55"/>
      <c r="AO54" s="9"/>
      <c r="AP54" s="55"/>
      <c r="AQ54" s="11"/>
      <c r="AR54" s="11"/>
      <c r="AS54" s="11"/>
      <c r="AT54" s="56"/>
      <c r="AU54" s="11" t="s">
        <v>86</v>
      </c>
    </row>
    <row r="55" spans="1:47" ht="16.5">
      <c r="A55" s="42" t="s">
        <v>7</v>
      </c>
      <c r="B55" s="43">
        <v>387</v>
      </c>
      <c r="C55" s="44">
        <f>B55/19114</f>
        <v>0.02024693941613477</v>
      </c>
      <c r="D55" s="15">
        <v>0.25</v>
      </c>
      <c r="E55" s="16">
        <f>B55*D55</f>
        <v>96.75</v>
      </c>
      <c r="F55" s="15">
        <v>5452</v>
      </c>
      <c r="G55" s="15">
        <v>0.005</v>
      </c>
      <c r="H55" s="16">
        <f>F55*G55</f>
        <v>27.26</v>
      </c>
      <c r="I55" s="15"/>
      <c r="J55" s="16"/>
      <c r="K55" s="15">
        <v>2</v>
      </c>
      <c r="L55" s="16">
        <f>K55*10</f>
        <v>20</v>
      </c>
      <c r="M55" s="17">
        <v>91.4</v>
      </c>
      <c r="N55" s="17">
        <f>M55*1.1</f>
        <v>100.54000000000002</v>
      </c>
      <c r="O55" s="17">
        <v>50</v>
      </c>
      <c r="P55" s="17">
        <v>144.02</v>
      </c>
      <c r="Q55" s="18">
        <f>N55+O55</f>
        <v>150.54000000000002</v>
      </c>
      <c r="R55" s="19">
        <v>50</v>
      </c>
      <c r="S55" s="19">
        <f>1885*C55</f>
        <v>38.16548079941404</v>
      </c>
      <c r="T55" s="20">
        <f>100*C55</f>
        <v>2.024693941613477</v>
      </c>
      <c r="U55" s="21">
        <f>324*C55</f>
        <v>6.560008370827666</v>
      </c>
      <c r="V55" s="21">
        <f>300*C55</f>
        <v>6.074081824840431</v>
      </c>
      <c r="W55" s="21">
        <f>150*C55</f>
        <v>3.0370409124202156</v>
      </c>
      <c r="X55" s="22">
        <f>R55+S55+T55+U55+V55</f>
        <v>102.82426493669561</v>
      </c>
      <c r="Y55" s="23">
        <v>10</v>
      </c>
      <c r="Z55" s="22">
        <f>P55+X55+Y55+Q55</f>
        <v>407.3842649366956</v>
      </c>
      <c r="AA55" s="24">
        <v>619</v>
      </c>
      <c r="AB55" s="25">
        <f>AA55-Z55</f>
        <v>211.61573506330438</v>
      </c>
      <c r="AC55" s="26">
        <f>AB55*0.9</f>
        <v>190.45416155697396</v>
      </c>
      <c r="AD55" s="25">
        <f>3316*C55</f>
        <v>67.1388511039029</v>
      </c>
      <c r="AE55" s="27">
        <f>AA55/18121</f>
        <v>0.03415926273384471</v>
      </c>
      <c r="AF55" s="27">
        <f>AA55/11559</f>
        <v>0.05355134527208236</v>
      </c>
      <c r="AG55" s="27">
        <f>3856*AE55</f>
        <v>131.7181171017052</v>
      </c>
      <c r="AH55" s="28">
        <f>AG55-AD55</f>
        <v>64.5792659978023</v>
      </c>
      <c r="AI55" s="28">
        <f>3856*AF55</f>
        <v>206.49398736914958</v>
      </c>
      <c r="AJ55" s="29">
        <f>AA55-P55</f>
        <v>474.98</v>
      </c>
      <c r="AK55" s="29">
        <f>AJ55/11600</f>
        <v>0.040946551724137935</v>
      </c>
      <c r="AL55" s="28">
        <f>3856*AK55</f>
        <v>157.88990344827587</v>
      </c>
      <c r="AM55" s="30">
        <f>4382*AE55-Y55</f>
        <v>139.68588929970753</v>
      </c>
      <c r="AN55" s="31">
        <f>4282*AF55-Y55</f>
        <v>219.30686045505666</v>
      </c>
      <c r="AO55" s="32"/>
      <c r="AP55" s="31">
        <f>4382*AK55-Y55</f>
        <v>169.42778965517243</v>
      </c>
      <c r="AQ55" s="33">
        <f>Q55/4</f>
        <v>37.635000000000005</v>
      </c>
      <c r="AR55" s="34">
        <f>AA55-P55-AP55-AQ55</f>
        <v>267.9172103448276</v>
      </c>
      <c r="AS55" s="33">
        <f>3077*AK55</f>
        <v>125.99253965517242</v>
      </c>
      <c r="AT55" s="34">
        <f>AR55-AS55</f>
        <v>141.92467068965516</v>
      </c>
      <c r="AU55" s="51">
        <v>10</v>
      </c>
    </row>
    <row r="56" spans="1:47" ht="16.5">
      <c r="A56" s="42" t="s">
        <v>52</v>
      </c>
      <c r="B56" s="43"/>
      <c r="C56" s="44"/>
      <c r="D56" s="15"/>
      <c r="E56" s="16"/>
      <c r="F56" s="15"/>
      <c r="G56" s="15"/>
      <c r="H56" s="16"/>
      <c r="I56" s="15"/>
      <c r="J56" s="16"/>
      <c r="K56" s="15"/>
      <c r="L56" s="16"/>
      <c r="M56" s="17"/>
      <c r="N56" s="17"/>
      <c r="O56" s="17"/>
      <c r="P56" s="17"/>
      <c r="Q56" s="18"/>
      <c r="R56" s="19"/>
      <c r="S56" s="19"/>
      <c r="T56" s="20"/>
      <c r="U56" s="21"/>
      <c r="V56" s="21"/>
      <c r="W56" s="21"/>
      <c r="X56" s="22"/>
      <c r="Y56" s="23"/>
      <c r="Z56" s="22"/>
      <c r="AA56" s="24"/>
      <c r="AB56" s="25"/>
      <c r="AC56" s="26"/>
      <c r="AD56" s="25"/>
      <c r="AE56" s="27"/>
      <c r="AF56" s="27"/>
      <c r="AG56" s="27"/>
      <c r="AH56" s="28"/>
      <c r="AI56" s="28"/>
      <c r="AJ56" s="29"/>
      <c r="AK56" s="29"/>
      <c r="AL56" s="28"/>
      <c r="AM56" s="30"/>
      <c r="AN56" s="31"/>
      <c r="AO56" s="32"/>
      <c r="AP56" s="31"/>
      <c r="AQ56" s="33"/>
      <c r="AR56" s="34"/>
      <c r="AS56" s="33"/>
      <c r="AT56" s="34"/>
      <c r="AU56" s="51">
        <v>10</v>
      </c>
    </row>
    <row r="57" spans="1:47" ht="16.5">
      <c r="A57" s="42" t="s">
        <v>53</v>
      </c>
      <c r="B57" s="43">
        <v>645</v>
      </c>
      <c r="C57" s="44">
        <f aca="true" t="shared" si="40" ref="C57:C65">B57/19114</f>
        <v>0.03374489902689128</v>
      </c>
      <c r="D57" s="15">
        <v>0.25</v>
      </c>
      <c r="E57" s="16">
        <f aca="true" t="shared" si="41" ref="E57:E65">B57*D57</f>
        <v>161.25</v>
      </c>
      <c r="F57" s="15"/>
      <c r="G57" s="15">
        <v>0.005</v>
      </c>
      <c r="H57" s="16">
        <f aca="true" t="shared" si="42" ref="H57:H65">F57*G57</f>
        <v>0</v>
      </c>
      <c r="I57" s="15"/>
      <c r="J57" s="16"/>
      <c r="K57" s="15">
        <v>3</v>
      </c>
      <c r="L57" s="16">
        <f aca="true" t="shared" si="43" ref="L57:L65">K57*10</f>
        <v>30</v>
      </c>
      <c r="M57" s="17">
        <v>61.9</v>
      </c>
      <c r="N57" s="17">
        <f aca="true" t="shared" si="44" ref="N57:N65">M57*1.1</f>
        <v>68.09</v>
      </c>
      <c r="O57" s="17">
        <v>18</v>
      </c>
      <c r="P57" s="17">
        <f aca="true" t="shared" si="45" ref="P57:P65">E57+H57+J57+L57</f>
        <v>191.25</v>
      </c>
      <c r="Q57" s="18">
        <f aca="true" t="shared" si="46" ref="Q57:Q65">N57+O57</f>
        <v>86.09</v>
      </c>
      <c r="R57" s="19">
        <v>50</v>
      </c>
      <c r="S57" s="19">
        <f aca="true" t="shared" si="47" ref="S57:S65">1885*C57</f>
        <v>63.60913466569007</v>
      </c>
      <c r="T57" s="20">
        <f aca="true" t="shared" si="48" ref="T57:T65">100*C57</f>
        <v>3.3744899026891284</v>
      </c>
      <c r="U57" s="21">
        <f aca="true" t="shared" si="49" ref="U57:U65">324*C57</f>
        <v>10.933347284712776</v>
      </c>
      <c r="V57" s="21">
        <f aca="true" t="shared" si="50" ref="V57:V65">300*C57</f>
        <v>10.123469708067384</v>
      </c>
      <c r="W57" s="21">
        <f aca="true" t="shared" si="51" ref="W57:W65">150*C57</f>
        <v>5.061734854033692</v>
      </c>
      <c r="X57" s="22">
        <f aca="true" t="shared" si="52" ref="X57:X65">R57+S57+T57+U57+V57</f>
        <v>138.04044156115938</v>
      </c>
      <c r="Y57" s="23">
        <v>15</v>
      </c>
      <c r="Z57" s="22">
        <f aca="true" t="shared" si="53" ref="Z57:Z65">P57+X57+Y57+Q57</f>
        <v>430.3804415611594</v>
      </c>
      <c r="AA57" s="24">
        <v>784</v>
      </c>
      <c r="AB57" s="25">
        <f aca="true" t="shared" si="54" ref="AB57:AB65">AA57-Z57</f>
        <v>353.6195584388406</v>
      </c>
      <c r="AC57" s="26">
        <f>AB57*0.9</f>
        <v>318.25760259495655</v>
      </c>
      <c r="AD57" s="25">
        <f aca="true" t="shared" si="55" ref="AD57:AD65">3316*C57</f>
        <v>111.8980851731715</v>
      </c>
      <c r="AE57" s="27">
        <f aca="true" t="shared" si="56" ref="AE57:AE65">AA57/18121</f>
        <v>0.04326472049003918</v>
      </c>
      <c r="AF57" s="27">
        <f aca="true" t="shared" si="57" ref="AF57:AF65">AA57/11559</f>
        <v>0.0678259364996972</v>
      </c>
      <c r="AG57" s="27">
        <f aca="true" t="shared" si="58" ref="AG57:AG65">3856*AE57</f>
        <v>166.82876220959108</v>
      </c>
      <c r="AH57" s="28">
        <f aca="true" t="shared" si="59" ref="AH57:AH65">AG57-AD57</f>
        <v>54.93067703641958</v>
      </c>
      <c r="AI57" s="28">
        <f aca="true" t="shared" si="60" ref="AI57:AI65">3856*AF57</f>
        <v>261.5368111428324</v>
      </c>
      <c r="AJ57" s="29">
        <f aca="true" t="shared" si="61" ref="AJ57:AJ65">AA57-P57</f>
        <v>592.75</v>
      </c>
      <c r="AK57" s="29">
        <f aca="true" t="shared" si="62" ref="AK57:AK65">AJ57/11600</f>
        <v>0.05109913793103448</v>
      </c>
      <c r="AL57" s="28">
        <f aca="true" t="shared" si="63" ref="AL57:AL65">3856*AK57</f>
        <v>197.03827586206896</v>
      </c>
      <c r="AM57" s="30">
        <f aca="true" t="shared" si="64" ref="AM57:AM65">4382*AE57-Y57</f>
        <v>174.5860051873517</v>
      </c>
      <c r="AN57" s="31">
        <f aca="true" t="shared" si="65" ref="AN57:AN65">4282*AF57-Y57</f>
        <v>275.43066009170343</v>
      </c>
      <c r="AO57" s="32"/>
      <c r="AP57" s="31">
        <f aca="true" t="shared" si="66" ref="AP57:AP65">4382*AK57-Y57</f>
        <v>208.9164224137931</v>
      </c>
      <c r="AQ57" s="33">
        <f aca="true" t="shared" si="67" ref="AQ57:AQ65">Q57/4</f>
        <v>21.5225</v>
      </c>
      <c r="AR57" s="34">
        <f aca="true" t="shared" si="68" ref="AR57:AR65">AA57-P57-AP57-AQ57</f>
        <v>362.3110775862069</v>
      </c>
      <c r="AS57" s="33">
        <f aca="true" t="shared" si="69" ref="AS57:AS65">3077*AK57</f>
        <v>157.2320474137931</v>
      </c>
      <c r="AT57" s="34">
        <f aca="true" t="shared" si="70" ref="AT57:AT65">AR57-AS57</f>
        <v>205.0790301724138</v>
      </c>
      <c r="AU57" s="51">
        <v>10</v>
      </c>
    </row>
    <row r="58" spans="1:47" ht="16.5">
      <c r="A58" s="42" t="s">
        <v>54</v>
      </c>
      <c r="B58" s="43">
        <v>2617</v>
      </c>
      <c r="C58" s="44">
        <f t="shared" si="40"/>
        <v>0.13691535000523178</v>
      </c>
      <c r="D58" s="15">
        <v>0.25</v>
      </c>
      <c r="E58" s="16">
        <f t="shared" si="41"/>
        <v>654.25</v>
      </c>
      <c r="F58" s="15">
        <v>38344.2</v>
      </c>
      <c r="G58" s="15">
        <v>0.005</v>
      </c>
      <c r="H58" s="16">
        <f t="shared" si="42"/>
        <v>191.721</v>
      </c>
      <c r="I58" s="15"/>
      <c r="J58" s="16"/>
      <c r="K58" s="15">
        <v>13</v>
      </c>
      <c r="L58" s="16">
        <f t="shared" si="43"/>
        <v>130</v>
      </c>
      <c r="M58" s="17">
        <v>307.6</v>
      </c>
      <c r="N58" s="17">
        <f t="shared" si="44"/>
        <v>338.36000000000007</v>
      </c>
      <c r="O58" s="17">
        <v>70</v>
      </c>
      <c r="P58" s="35">
        <f t="shared" si="45"/>
        <v>975.971</v>
      </c>
      <c r="Q58" s="18">
        <f t="shared" si="46"/>
        <v>408.36000000000007</v>
      </c>
      <c r="R58" s="19">
        <v>50</v>
      </c>
      <c r="S58" s="19">
        <f t="shared" si="47"/>
        <v>258.0854347598619</v>
      </c>
      <c r="T58" s="20">
        <f t="shared" si="48"/>
        <v>13.691535000523178</v>
      </c>
      <c r="U58" s="21">
        <f t="shared" si="49"/>
        <v>44.3605734016951</v>
      </c>
      <c r="V58" s="21">
        <f t="shared" si="50"/>
        <v>41.07460500156953</v>
      </c>
      <c r="W58" s="21">
        <f t="shared" si="51"/>
        <v>20.537302500784765</v>
      </c>
      <c r="X58" s="22">
        <f t="shared" si="52"/>
        <v>407.2121481636497</v>
      </c>
      <c r="Y58" s="23">
        <v>189</v>
      </c>
      <c r="Z58" s="22">
        <f t="shared" si="53"/>
        <v>1980.54314816365</v>
      </c>
      <c r="AA58" s="24">
        <v>1976</v>
      </c>
      <c r="AB58" s="25">
        <f t="shared" si="54"/>
        <v>-4.543148163649903</v>
      </c>
      <c r="AC58" s="26"/>
      <c r="AD58" s="25">
        <f t="shared" si="55"/>
        <v>454.0113006173486</v>
      </c>
      <c r="AE58" s="27">
        <f t="shared" si="56"/>
        <v>0.1090447547044865</v>
      </c>
      <c r="AF58" s="27">
        <f t="shared" si="57"/>
        <v>0.17094904403495112</v>
      </c>
      <c r="AG58" s="27">
        <f t="shared" si="58"/>
        <v>420.47657414049996</v>
      </c>
      <c r="AH58" s="28">
        <f t="shared" si="59"/>
        <v>-33.53472647684862</v>
      </c>
      <c r="AI58" s="28">
        <f t="shared" si="60"/>
        <v>659.1795137987715</v>
      </c>
      <c r="AJ58" s="29">
        <f t="shared" si="61"/>
        <v>1000.029</v>
      </c>
      <c r="AK58" s="29">
        <f t="shared" si="62"/>
        <v>0.08620939655172413</v>
      </c>
      <c r="AL58" s="28">
        <f t="shared" si="63"/>
        <v>332.42343310344825</v>
      </c>
      <c r="AM58" s="30">
        <f t="shared" si="64"/>
        <v>288.8341151150599</v>
      </c>
      <c r="AN58" s="31">
        <f t="shared" si="65"/>
        <v>543.0038065576607</v>
      </c>
      <c r="AO58" s="32"/>
      <c r="AP58" s="31">
        <f t="shared" si="66"/>
        <v>188.76957568965514</v>
      </c>
      <c r="AQ58" s="33">
        <f t="shared" si="67"/>
        <v>102.09000000000002</v>
      </c>
      <c r="AR58" s="34">
        <f t="shared" si="68"/>
        <v>709.1694243103449</v>
      </c>
      <c r="AS58" s="33">
        <f t="shared" si="69"/>
        <v>265.26631318965514</v>
      </c>
      <c r="AT58" s="34">
        <f t="shared" si="70"/>
        <v>443.90311112068974</v>
      </c>
      <c r="AU58" s="51">
        <v>30</v>
      </c>
    </row>
    <row r="59" spans="1:47" ht="16.5">
      <c r="A59" s="42" t="s">
        <v>55</v>
      </c>
      <c r="B59" s="43">
        <v>1465</v>
      </c>
      <c r="C59" s="44">
        <f t="shared" si="40"/>
        <v>0.07664539081301663</v>
      </c>
      <c r="D59" s="15">
        <v>0.25</v>
      </c>
      <c r="E59" s="16">
        <f t="shared" si="41"/>
        <v>366.25</v>
      </c>
      <c r="F59" s="15">
        <v>14004</v>
      </c>
      <c r="G59" s="15">
        <v>0.005</v>
      </c>
      <c r="H59" s="16">
        <f t="shared" si="42"/>
        <v>70.02</v>
      </c>
      <c r="I59" s="15"/>
      <c r="J59" s="16"/>
      <c r="K59" s="15">
        <v>13</v>
      </c>
      <c r="L59" s="16">
        <f t="shared" si="43"/>
        <v>130</v>
      </c>
      <c r="M59" s="17">
        <f>234+61.5</f>
        <v>295.5</v>
      </c>
      <c r="N59" s="17">
        <f t="shared" si="44"/>
        <v>325.05</v>
      </c>
      <c r="O59" s="17"/>
      <c r="P59" s="35">
        <f t="shared" si="45"/>
        <v>566.27</v>
      </c>
      <c r="Q59" s="18">
        <f t="shared" si="46"/>
        <v>325.05</v>
      </c>
      <c r="R59" s="19">
        <v>50</v>
      </c>
      <c r="S59" s="19">
        <f t="shared" si="47"/>
        <v>144.47656168253636</v>
      </c>
      <c r="T59" s="20">
        <f t="shared" si="48"/>
        <v>7.664539081301664</v>
      </c>
      <c r="U59" s="21">
        <f t="shared" si="49"/>
        <v>24.83310662341739</v>
      </c>
      <c r="V59" s="21">
        <f t="shared" si="50"/>
        <v>22.99361724390499</v>
      </c>
      <c r="W59" s="21">
        <f t="shared" si="51"/>
        <v>11.496808621952495</v>
      </c>
      <c r="X59" s="22">
        <f t="shared" si="52"/>
        <v>249.9678246311604</v>
      </c>
      <c r="Y59" s="23">
        <v>65</v>
      </c>
      <c r="Z59" s="22">
        <f t="shared" si="53"/>
        <v>1206.2878246311604</v>
      </c>
      <c r="AA59" s="24">
        <v>1311</v>
      </c>
      <c r="AB59" s="25">
        <f t="shared" si="54"/>
        <v>104.71217536883955</v>
      </c>
      <c r="AC59" s="26">
        <f>AB59*0.9</f>
        <v>94.2409578319556</v>
      </c>
      <c r="AD59" s="25">
        <f t="shared" si="55"/>
        <v>254.15611593596316</v>
      </c>
      <c r="AE59" s="27">
        <f t="shared" si="56"/>
        <v>0.0723470007173997</v>
      </c>
      <c r="AF59" s="27">
        <f t="shared" si="57"/>
        <v>0.11341811575395795</v>
      </c>
      <c r="AG59" s="27">
        <f t="shared" si="58"/>
        <v>278.9700347662933</v>
      </c>
      <c r="AH59" s="28">
        <f t="shared" si="59"/>
        <v>24.813918830330124</v>
      </c>
      <c r="AI59" s="28">
        <f t="shared" si="60"/>
        <v>437.34025434726186</v>
      </c>
      <c r="AJ59" s="29">
        <f t="shared" si="61"/>
        <v>744.73</v>
      </c>
      <c r="AK59" s="29">
        <f t="shared" si="62"/>
        <v>0.06420086206896553</v>
      </c>
      <c r="AL59" s="28">
        <f t="shared" si="63"/>
        <v>247.55852413793107</v>
      </c>
      <c r="AM59" s="30">
        <f t="shared" si="64"/>
        <v>252.0245571436455</v>
      </c>
      <c r="AN59" s="31">
        <f t="shared" si="65"/>
        <v>420.65637165844794</v>
      </c>
      <c r="AO59" s="32"/>
      <c r="AP59" s="31">
        <f t="shared" si="66"/>
        <v>216.32817758620695</v>
      </c>
      <c r="AQ59" s="33">
        <f t="shared" si="67"/>
        <v>81.2625</v>
      </c>
      <c r="AR59" s="34">
        <f t="shared" si="68"/>
        <v>447.1393224137931</v>
      </c>
      <c r="AS59" s="33">
        <f t="shared" si="69"/>
        <v>197.5460525862069</v>
      </c>
      <c r="AT59" s="34">
        <f t="shared" si="70"/>
        <v>249.59326982758617</v>
      </c>
      <c r="AU59" s="51">
        <v>20</v>
      </c>
    </row>
    <row r="60" spans="1:47" ht="16.5">
      <c r="A60" s="42" t="s">
        <v>62</v>
      </c>
      <c r="B60" s="43"/>
      <c r="C60" s="44"/>
      <c r="D60" s="15"/>
      <c r="E60" s="16"/>
      <c r="F60" s="15"/>
      <c r="G60" s="15"/>
      <c r="H60" s="16"/>
      <c r="I60" s="15"/>
      <c r="J60" s="16"/>
      <c r="K60" s="15"/>
      <c r="L60" s="16"/>
      <c r="M60" s="17"/>
      <c r="N60" s="17"/>
      <c r="O60" s="17"/>
      <c r="P60" s="35"/>
      <c r="Q60" s="18"/>
      <c r="R60" s="19"/>
      <c r="S60" s="19"/>
      <c r="T60" s="20"/>
      <c r="U60" s="21"/>
      <c r="V60" s="21"/>
      <c r="W60" s="21"/>
      <c r="X60" s="22"/>
      <c r="Y60" s="23"/>
      <c r="Z60" s="22"/>
      <c r="AA60" s="24"/>
      <c r="AB60" s="25"/>
      <c r="AC60" s="26"/>
      <c r="AD60" s="25"/>
      <c r="AE60" s="27"/>
      <c r="AF60" s="27"/>
      <c r="AG60" s="27"/>
      <c r="AH60" s="28"/>
      <c r="AI60" s="28"/>
      <c r="AJ60" s="29"/>
      <c r="AK60" s="29"/>
      <c r="AL60" s="28"/>
      <c r="AM60" s="30"/>
      <c r="AN60" s="31"/>
      <c r="AO60" s="32"/>
      <c r="AP60" s="31"/>
      <c r="AQ60" s="33"/>
      <c r="AR60" s="34"/>
      <c r="AS60" s="33"/>
      <c r="AT60" s="34"/>
      <c r="AU60" s="51">
        <v>20</v>
      </c>
    </row>
    <row r="61" spans="1:47" ht="16.5">
      <c r="A61" s="42" t="s">
        <v>63</v>
      </c>
      <c r="B61" s="43">
        <v>494</v>
      </c>
      <c r="C61" s="44">
        <f t="shared" si="40"/>
        <v>0.02584493041749503</v>
      </c>
      <c r="D61" s="15">
        <v>0.25</v>
      </c>
      <c r="E61" s="16">
        <f t="shared" si="41"/>
        <v>123.5</v>
      </c>
      <c r="F61" s="15">
        <v>4833</v>
      </c>
      <c r="G61" s="15">
        <v>0.005</v>
      </c>
      <c r="H61" s="16">
        <f t="shared" si="42"/>
        <v>24.165</v>
      </c>
      <c r="I61" s="15"/>
      <c r="J61" s="16"/>
      <c r="K61" s="15">
        <v>2</v>
      </c>
      <c r="L61" s="16">
        <f t="shared" si="43"/>
        <v>20</v>
      </c>
      <c r="M61" s="17">
        <v>124.2</v>
      </c>
      <c r="N61" s="17">
        <f t="shared" si="44"/>
        <v>136.62</v>
      </c>
      <c r="O61" s="17">
        <v>230</v>
      </c>
      <c r="P61" s="35">
        <f t="shared" si="45"/>
        <v>167.665</v>
      </c>
      <c r="Q61" s="18">
        <f t="shared" si="46"/>
        <v>366.62</v>
      </c>
      <c r="R61" s="19">
        <v>50</v>
      </c>
      <c r="S61" s="19">
        <f t="shared" si="47"/>
        <v>48.717693836978135</v>
      </c>
      <c r="T61" s="20">
        <f t="shared" si="48"/>
        <v>2.584493041749503</v>
      </c>
      <c r="U61" s="21">
        <f t="shared" si="49"/>
        <v>8.37375745526839</v>
      </c>
      <c r="V61" s="21">
        <f t="shared" si="50"/>
        <v>7.753479125248509</v>
      </c>
      <c r="W61" s="21">
        <f t="shared" si="51"/>
        <v>3.8767395626242545</v>
      </c>
      <c r="X61" s="22">
        <f t="shared" si="52"/>
        <v>117.42942345924452</v>
      </c>
      <c r="Y61" s="23">
        <v>10</v>
      </c>
      <c r="Z61" s="22">
        <f t="shared" si="53"/>
        <v>661.7144234592445</v>
      </c>
      <c r="AA61" s="24">
        <v>646</v>
      </c>
      <c r="AB61" s="25">
        <f t="shared" si="54"/>
        <v>-15.714423459244472</v>
      </c>
      <c r="AC61" s="26"/>
      <c r="AD61" s="25">
        <f t="shared" si="55"/>
        <v>85.70178926441352</v>
      </c>
      <c r="AE61" s="27">
        <f t="shared" si="56"/>
        <v>0.035649246730312896</v>
      </c>
      <c r="AF61" s="27">
        <f t="shared" si="57"/>
        <v>0.05588718747296479</v>
      </c>
      <c r="AG61" s="27">
        <f t="shared" si="58"/>
        <v>137.46349539208651</v>
      </c>
      <c r="AH61" s="28">
        <f t="shared" si="59"/>
        <v>51.761706127672994</v>
      </c>
      <c r="AI61" s="28">
        <f t="shared" si="60"/>
        <v>215.50099489575223</v>
      </c>
      <c r="AJ61" s="29">
        <f t="shared" si="61"/>
        <v>478.33500000000004</v>
      </c>
      <c r="AK61" s="29">
        <f t="shared" si="62"/>
        <v>0.04123577586206897</v>
      </c>
      <c r="AL61" s="28">
        <f t="shared" si="63"/>
        <v>159.00515172413793</v>
      </c>
      <c r="AM61" s="30">
        <f t="shared" si="64"/>
        <v>146.2149991722311</v>
      </c>
      <c r="AN61" s="31">
        <f t="shared" si="65"/>
        <v>229.30893675923522</v>
      </c>
      <c r="AO61" s="32"/>
      <c r="AP61" s="31">
        <f t="shared" si="66"/>
        <v>170.69516982758623</v>
      </c>
      <c r="AQ61" s="33">
        <f t="shared" si="67"/>
        <v>91.655</v>
      </c>
      <c r="AR61" s="34">
        <f t="shared" si="68"/>
        <v>215.98483017241378</v>
      </c>
      <c r="AS61" s="33">
        <f t="shared" si="69"/>
        <v>126.88248232758622</v>
      </c>
      <c r="AT61" s="34">
        <f t="shared" si="70"/>
        <v>89.10234784482756</v>
      </c>
      <c r="AU61" s="51">
        <v>10</v>
      </c>
    </row>
    <row r="62" spans="1:47" ht="16.5">
      <c r="A62" s="42" t="s">
        <v>64</v>
      </c>
      <c r="B62" s="43">
        <v>641</v>
      </c>
      <c r="C62" s="44">
        <f t="shared" si="40"/>
        <v>0.03353562833525165</v>
      </c>
      <c r="D62" s="15">
        <v>0.25</v>
      </c>
      <c r="E62" s="16">
        <f t="shared" si="41"/>
        <v>160.25</v>
      </c>
      <c r="F62" s="15">
        <v>7204.5</v>
      </c>
      <c r="G62" s="15">
        <v>0.005</v>
      </c>
      <c r="H62" s="16">
        <f t="shared" si="42"/>
        <v>36.0225</v>
      </c>
      <c r="I62" s="15"/>
      <c r="J62" s="16"/>
      <c r="K62" s="15">
        <v>8</v>
      </c>
      <c r="L62" s="16">
        <f t="shared" si="43"/>
        <v>80</v>
      </c>
      <c r="M62" s="17">
        <v>212.5</v>
      </c>
      <c r="N62" s="17">
        <f t="shared" si="44"/>
        <v>233.75000000000003</v>
      </c>
      <c r="O62" s="17">
        <v>230</v>
      </c>
      <c r="P62" s="35">
        <f t="shared" si="45"/>
        <v>276.27250000000004</v>
      </c>
      <c r="Q62" s="18">
        <f t="shared" si="46"/>
        <v>463.75</v>
      </c>
      <c r="R62" s="19">
        <v>50</v>
      </c>
      <c r="S62" s="19">
        <f t="shared" si="47"/>
        <v>63.21465941194936</v>
      </c>
      <c r="T62" s="20">
        <f t="shared" si="48"/>
        <v>3.353562833525165</v>
      </c>
      <c r="U62" s="21">
        <f t="shared" si="49"/>
        <v>10.865543580621535</v>
      </c>
      <c r="V62" s="21">
        <f t="shared" si="50"/>
        <v>10.060688500575495</v>
      </c>
      <c r="W62" s="21">
        <f t="shared" si="51"/>
        <v>5.030344250287747</v>
      </c>
      <c r="X62" s="22">
        <f t="shared" si="52"/>
        <v>137.49445432667153</v>
      </c>
      <c r="Y62" s="23">
        <v>25</v>
      </c>
      <c r="Z62" s="22">
        <f t="shared" si="53"/>
        <v>902.5169543266716</v>
      </c>
      <c r="AA62" s="24">
        <v>783</v>
      </c>
      <c r="AB62" s="25">
        <f t="shared" si="54"/>
        <v>-119.51695432667157</v>
      </c>
      <c r="AC62" s="26"/>
      <c r="AD62" s="25">
        <f t="shared" si="55"/>
        <v>111.20414355969447</v>
      </c>
      <c r="AE62" s="27">
        <f t="shared" si="56"/>
        <v>0.043209535897577395</v>
      </c>
      <c r="AF62" s="27">
        <f t="shared" si="57"/>
        <v>0.06773942382559045</v>
      </c>
      <c r="AG62" s="27">
        <f t="shared" si="58"/>
        <v>166.61597042105842</v>
      </c>
      <c r="AH62" s="28">
        <f t="shared" si="59"/>
        <v>55.41182686136395</v>
      </c>
      <c r="AI62" s="28">
        <f t="shared" si="60"/>
        <v>261.20321827147677</v>
      </c>
      <c r="AJ62" s="29">
        <f t="shared" si="61"/>
        <v>506.72749999999996</v>
      </c>
      <c r="AK62" s="29">
        <f t="shared" si="62"/>
        <v>0.04368340517241379</v>
      </c>
      <c r="AL62" s="28">
        <f t="shared" si="63"/>
        <v>168.44321034482758</v>
      </c>
      <c r="AM62" s="30">
        <f t="shared" si="64"/>
        <v>164.34418630318413</v>
      </c>
      <c r="AN62" s="31">
        <f t="shared" si="65"/>
        <v>265.0602128211783</v>
      </c>
      <c r="AO62" s="32"/>
      <c r="AP62" s="31">
        <f t="shared" si="66"/>
        <v>166.42068146551725</v>
      </c>
      <c r="AQ62" s="33">
        <f t="shared" si="67"/>
        <v>115.9375</v>
      </c>
      <c r="AR62" s="34">
        <f t="shared" si="68"/>
        <v>224.36931853448272</v>
      </c>
      <c r="AS62" s="33">
        <f t="shared" si="69"/>
        <v>134.41383771551725</v>
      </c>
      <c r="AT62" s="34">
        <f t="shared" si="70"/>
        <v>89.95548081896547</v>
      </c>
      <c r="AU62" s="51">
        <v>10</v>
      </c>
    </row>
    <row r="63" spans="1:47" ht="16.5">
      <c r="A63" s="42" t="s">
        <v>65</v>
      </c>
      <c r="B63" s="43">
        <v>625</v>
      </c>
      <c r="C63" s="44">
        <f t="shared" si="40"/>
        <v>0.0326985455686931</v>
      </c>
      <c r="D63" s="15">
        <v>0.25</v>
      </c>
      <c r="E63" s="16">
        <f t="shared" si="41"/>
        <v>156.25</v>
      </c>
      <c r="F63" s="15">
        <v>7340</v>
      </c>
      <c r="G63" s="15">
        <v>0.005</v>
      </c>
      <c r="H63" s="16">
        <f t="shared" si="42"/>
        <v>36.7</v>
      </c>
      <c r="I63" s="15"/>
      <c r="J63" s="16"/>
      <c r="K63" s="15">
        <v>4</v>
      </c>
      <c r="L63" s="16">
        <f t="shared" si="43"/>
        <v>40</v>
      </c>
      <c r="M63" s="17"/>
      <c r="N63" s="17">
        <f t="shared" si="44"/>
        <v>0</v>
      </c>
      <c r="O63" s="17"/>
      <c r="P63" s="35">
        <f t="shared" si="45"/>
        <v>232.95</v>
      </c>
      <c r="Q63" s="18">
        <f t="shared" si="46"/>
        <v>0</v>
      </c>
      <c r="R63" s="19">
        <v>50</v>
      </c>
      <c r="S63" s="19">
        <f t="shared" si="47"/>
        <v>61.636758396986494</v>
      </c>
      <c r="T63" s="20">
        <f t="shared" si="48"/>
        <v>3.2698545568693103</v>
      </c>
      <c r="U63" s="21">
        <f t="shared" si="49"/>
        <v>10.594328764256565</v>
      </c>
      <c r="V63" s="21">
        <f t="shared" si="50"/>
        <v>9.80956367060793</v>
      </c>
      <c r="W63" s="21">
        <f t="shared" si="51"/>
        <v>4.904781835303965</v>
      </c>
      <c r="X63" s="22">
        <f t="shared" si="52"/>
        <v>135.3105053887203</v>
      </c>
      <c r="Y63" s="23">
        <v>20</v>
      </c>
      <c r="Z63" s="22">
        <f t="shared" si="53"/>
        <v>388.2605053887203</v>
      </c>
      <c r="AA63" s="24">
        <v>777</v>
      </c>
      <c r="AB63" s="25">
        <f t="shared" si="54"/>
        <v>388.7394946112797</v>
      </c>
      <c r="AC63" s="26">
        <f>AB63*0.9</f>
        <v>349.8655451501518</v>
      </c>
      <c r="AD63" s="25">
        <f t="shared" si="55"/>
        <v>108.42837710578632</v>
      </c>
      <c r="AE63" s="27">
        <f t="shared" si="56"/>
        <v>0.04287842834280669</v>
      </c>
      <c r="AF63" s="27">
        <f t="shared" si="57"/>
        <v>0.06722034778094992</v>
      </c>
      <c r="AG63" s="27">
        <f t="shared" si="58"/>
        <v>165.3392196898626</v>
      </c>
      <c r="AH63" s="28">
        <f t="shared" si="59"/>
        <v>56.91084258407628</v>
      </c>
      <c r="AI63" s="28">
        <f t="shared" si="60"/>
        <v>259.2016610433429</v>
      </c>
      <c r="AJ63" s="29">
        <f t="shared" si="61"/>
        <v>544.05</v>
      </c>
      <c r="AK63" s="29">
        <f t="shared" si="62"/>
        <v>0.046900862068965515</v>
      </c>
      <c r="AL63" s="28">
        <f t="shared" si="63"/>
        <v>180.84972413793102</v>
      </c>
      <c r="AM63" s="30">
        <f t="shared" si="64"/>
        <v>167.8932729981789</v>
      </c>
      <c r="AN63" s="31">
        <f t="shared" si="65"/>
        <v>267.83752919802754</v>
      </c>
      <c r="AO63" s="32"/>
      <c r="AP63" s="31">
        <f t="shared" si="66"/>
        <v>185.51957758620688</v>
      </c>
      <c r="AQ63" s="33">
        <f t="shared" si="67"/>
        <v>0</v>
      </c>
      <c r="AR63" s="34">
        <f t="shared" si="68"/>
        <v>358.5304224137931</v>
      </c>
      <c r="AS63" s="33">
        <f t="shared" si="69"/>
        <v>144.31395258620688</v>
      </c>
      <c r="AT63" s="34">
        <f t="shared" si="70"/>
        <v>214.2164698275862</v>
      </c>
      <c r="AU63" s="51">
        <v>10</v>
      </c>
    </row>
    <row r="64" spans="1:47" ht="16.5">
      <c r="A64" s="42" t="s">
        <v>66</v>
      </c>
      <c r="B64" s="43">
        <v>588</v>
      </c>
      <c r="C64" s="44">
        <f t="shared" si="40"/>
        <v>0.03076279167102647</v>
      </c>
      <c r="D64" s="15">
        <v>0.25</v>
      </c>
      <c r="E64" s="16">
        <f t="shared" si="41"/>
        <v>147</v>
      </c>
      <c r="F64" s="15"/>
      <c r="G64" s="15">
        <v>0.005</v>
      </c>
      <c r="H64" s="16">
        <f t="shared" si="42"/>
        <v>0</v>
      </c>
      <c r="I64" s="15"/>
      <c r="J64" s="16"/>
      <c r="K64" s="15">
        <v>1</v>
      </c>
      <c r="L64" s="16">
        <f t="shared" si="43"/>
        <v>10</v>
      </c>
      <c r="M64" s="17">
        <v>81.1</v>
      </c>
      <c r="N64" s="17">
        <f t="shared" si="44"/>
        <v>89.21000000000001</v>
      </c>
      <c r="O64" s="17">
        <v>25</v>
      </c>
      <c r="P64" s="35">
        <f t="shared" si="45"/>
        <v>157</v>
      </c>
      <c r="Q64" s="18">
        <f t="shared" si="46"/>
        <v>114.21000000000001</v>
      </c>
      <c r="R64" s="19">
        <v>50</v>
      </c>
      <c r="S64" s="19">
        <f t="shared" si="47"/>
        <v>57.9878622998849</v>
      </c>
      <c r="T64" s="20">
        <f t="shared" si="48"/>
        <v>3.0762791671026473</v>
      </c>
      <c r="U64" s="21">
        <f t="shared" si="49"/>
        <v>9.967144501412577</v>
      </c>
      <c r="V64" s="21">
        <f t="shared" si="50"/>
        <v>9.228837501307941</v>
      </c>
      <c r="W64" s="21">
        <f t="shared" si="51"/>
        <v>4.614418750653971</v>
      </c>
      <c r="X64" s="22">
        <f t="shared" si="52"/>
        <v>130.26012346970808</v>
      </c>
      <c r="Y64" s="23">
        <v>13</v>
      </c>
      <c r="Z64" s="22">
        <f t="shared" si="53"/>
        <v>414.47012346970814</v>
      </c>
      <c r="AA64" s="24">
        <v>764</v>
      </c>
      <c r="AB64" s="25">
        <f t="shared" si="54"/>
        <v>349.52987653029186</v>
      </c>
      <c r="AC64" s="26">
        <f>AB64*0.9</f>
        <v>314.57688887726266</v>
      </c>
      <c r="AD64" s="25">
        <f t="shared" si="55"/>
        <v>102.00941718112378</v>
      </c>
      <c r="AE64" s="27">
        <f t="shared" si="56"/>
        <v>0.04216102864080349</v>
      </c>
      <c r="AF64" s="27">
        <f t="shared" si="57"/>
        <v>0.06609568301756208</v>
      </c>
      <c r="AG64" s="27">
        <f t="shared" si="58"/>
        <v>162.57292643893825</v>
      </c>
      <c r="AH64" s="28">
        <f t="shared" si="59"/>
        <v>60.563509257814474</v>
      </c>
      <c r="AI64" s="28">
        <f t="shared" si="60"/>
        <v>254.86495371571937</v>
      </c>
      <c r="AJ64" s="29">
        <f t="shared" si="61"/>
        <v>607</v>
      </c>
      <c r="AK64" s="29">
        <f t="shared" si="62"/>
        <v>0.05232758620689655</v>
      </c>
      <c r="AL64" s="28">
        <f t="shared" si="63"/>
        <v>201.7751724137931</v>
      </c>
      <c r="AM64" s="30">
        <f t="shared" si="64"/>
        <v>171.7496275040009</v>
      </c>
      <c r="AN64" s="31">
        <f t="shared" si="65"/>
        <v>270.0217146812008</v>
      </c>
      <c r="AO64" s="32"/>
      <c r="AP64" s="31">
        <f t="shared" si="66"/>
        <v>216.29948275862068</v>
      </c>
      <c r="AQ64" s="33">
        <f t="shared" si="67"/>
        <v>28.552500000000002</v>
      </c>
      <c r="AR64" s="34">
        <f t="shared" si="68"/>
        <v>362.1480172413793</v>
      </c>
      <c r="AS64" s="33">
        <f t="shared" si="69"/>
        <v>161.0119827586207</v>
      </c>
      <c r="AT64" s="34">
        <f t="shared" si="70"/>
        <v>201.13603448275862</v>
      </c>
      <c r="AU64" s="51">
        <v>10</v>
      </c>
    </row>
    <row r="65" spans="1:47" ht="16.5">
      <c r="A65" s="42" t="s">
        <v>67</v>
      </c>
      <c r="B65" s="43">
        <v>614</v>
      </c>
      <c r="C65" s="44">
        <f t="shared" si="40"/>
        <v>0.032123051166684104</v>
      </c>
      <c r="D65" s="15">
        <v>0.25</v>
      </c>
      <c r="E65" s="16">
        <f t="shared" si="41"/>
        <v>153.5</v>
      </c>
      <c r="F65" s="15">
        <v>2669</v>
      </c>
      <c r="G65" s="15">
        <v>0.005</v>
      </c>
      <c r="H65" s="16">
        <f t="shared" si="42"/>
        <v>13.345</v>
      </c>
      <c r="I65" s="15"/>
      <c r="J65" s="16"/>
      <c r="K65" s="15">
        <v>4</v>
      </c>
      <c r="L65" s="16">
        <f t="shared" si="43"/>
        <v>40</v>
      </c>
      <c r="M65" s="17">
        <v>97.5</v>
      </c>
      <c r="N65" s="17">
        <f t="shared" si="44"/>
        <v>107.25000000000001</v>
      </c>
      <c r="O65" s="17">
        <v>15</v>
      </c>
      <c r="P65" s="35">
        <f t="shared" si="45"/>
        <v>206.845</v>
      </c>
      <c r="Q65" s="18">
        <f t="shared" si="46"/>
        <v>122.25000000000001</v>
      </c>
      <c r="R65" s="19">
        <v>50</v>
      </c>
      <c r="S65" s="19">
        <f t="shared" si="47"/>
        <v>60.551951449199535</v>
      </c>
      <c r="T65" s="20">
        <f t="shared" si="48"/>
        <v>3.2123051166684102</v>
      </c>
      <c r="U65" s="21">
        <f t="shared" si="49"/>
        <v>10.40786857800565</v>
      </c>
      <c r="V65" s="21">
        <f t="shared" si="50"/>
        <v>9.63691535000523</v>
      </c>
      <c r="W65" s="21">
        <f t="shared" si="51"/>
        <v>4.818457675002615</v>
      </c>
      <c r="X65" s="22">
        <f t="shared" si="52"/>
        <v>133.80904049387883</v>
      </c>
      <c r="Y65" s="23">
        <v>30</v>
      </c>
      <c r="Z65" s="22">
        <f t="shared" si="53"/>
        <v>492.9040404938788</v>
      </c>
      <c r="AA65" s="24">
        <v>773</v>
      </c>
      <c r="AB65" s="25">
        <f t="shared" si="54"/>
        <v>280.0959595061212</v>
      </c>
      <c r="AC65" s="26">
        <f>AB65*0.9</f>
        <v>252.08636355550905</v>
      </c>
      <c r="AD65" s="25">
        <f t="shared" si="55"/>
        <v>106.52003766872448</v>
      </c>
      <c r="AE65" s="27">
        <f t="shared" si="56"/>
        <v>0.04265768997295955</v>
      </c>
      <c r="AF65" s="27">
        <f t="shared" si="57"/>
        <v>0.06687429708452289</v>
      </c>
      <c r="AG65" s="27">
        <f t="shared" si="58"/>
        <v>164.48805253573204</v>
      </c>
      <c r="AH65" s="28">
        <f t="shared" si="59"/>
        <v>57.968014867007554</v>
      </c>
      <c r="AI65" s="28">
        <f t="shared" si="60"/>
        <v>257.86728955792023</v>
      </c>
      <c r="AJ65" s="29">
        <f t="shared" si="61"/>
        <v>566.155</v>
      </c>
      <c r="AK65" s="29">
        <f t="shared" si="62"/>
        <v>0.048806465517241375</v>
      </c>
      <c r="AL65" s="28">
        <f t="shared" si="63"/>
        <v>188.19773103448273</v>
      </c>
      <c r="AM65" s="30">
        <f t="shared" si="64"/>
        <v>156.92599746150876</v>
      </c>
      <c r="AN65" s="31">
        <f t="shared" si="65"/>
        <v>256.355740115927</v>
      </c>
      <c r="AO65" s="32"/>
      <c r="AP65" s="31">
        <f t="shared" si="66"/>
        <v>183.86993189655172</v>
      </c>
      <c r="AQ65" s="33">
        <f t="shared" si="67"/>
        <v>30.562500000000004</v>
      </c>
      <c r="AR65" s="34">
        <f t="shared" si="68"/>
        <v>351.7225681034482</v>
      </c>
      <c r="AS65" s="33">
        <f t="shared" si="69"/>
        <v>150.1774943965517</v>
      </c>
      <c r="AT65" s="34">
        <f t="shared" si="70"/>
        <v>201.54507370689652</v>
      </c>
      <c r="AU65" s="51">
        <v>10</v>
      </c>
    </row>
    <row r="66" spans="1:47" ht="16.5">
      <c r="A66" s="42" t="s">
        <v>68</v>
      </c>
      <c r="B66" s="43"/>
      <c r="C66" s="44"/>
      <c r="D66" s="15"/>
      <c r="E66" s="16"/>
      <c r="F66" s="15"/>
      <c r="G66" s="15"/>
      <c r="H66" s="16"/>
      <c r="I66" s="15"/>
      <c r="J66" s="16"/>
      <c r="K66" s="15"/>
      <c r="L66" s="16"/>
      <c r="M66" s="17"/>
      <c r="N66" s="17"/>
      <c r="O66" s="17"/>
      <c r="P66" s="35"/>
      <c r="Q66" s="18"/>
      <c r="R66" s="19"/>
      <c r="S66" s="19"/>
      <c r="T66" s="20"/>
      <c r="U66" s="21"/>
      <c r="V66" s="21"/>
      <c r="W66" s="21"/>
      <c r="X66" s="22"/>
      <c r="Y66" s="23"/>
      <c r="Z66" s="22"/>
      <c r="AA66" s="24"/>
      <c r="AB66" s="25"/>
      <c r="AC66" s="26"/>
      <c r="AD66" s="25"/>
      <c r="AE66" s="27"/>
      <c r="AF66" s="27"/>
      <c r="AG66" s="27"/>
      <c r="AH66" s="28"/>
      <c r="AI66" s="28"/>
      <c r="AJ66" s="29"/>
      <c r="AK66" s="29"/>
      <c r="AL66" s="28"/>
      <c r="AM66" s="30"/>
      <c r="AN66" s="31"/>
      <c r="AO66" s="32"/>
      <c r="AP66" s="31"/>
      <c r="AQ66" s="33"/>
      <c r="AR66" s="34"/>
      <c r="AS66" s="33"/>
      <c r="AT66" s="34"/>
      <c r="AU66" s="51">
        <v>20</v>
      </c>
    </row>
    <row r="67" spans="1:47" ht="16.5">
      <c r="A67" s="42" t="s">
        <v>69</v>
      </c>
      <c r="B67" s="43">
        <v>600</v>
      </c>
      <c r="C67" s="44">
        <f aca="true" t="shared" si="71" ref="C67:C72">B67/19114</f>
        <v>0.03139060374594538</v>
      </c>
      <c r="D67" s="15">
        <v>0.25</v>
      </c>
      <c r="E67" s="16">
        <f aca="true" t="shared" si="72" ref="E67:E72">B67*D67</f>
        <v>150</v>
      </c>
      <c r="F67" s="15">
        <v>14686</v>
      </c>
      <c r="G67" s="15">
        <v>0.005</v>
      </c>
      <c r="H67" s="16">
        <f aca="true" t="shared" si="73" ref="H67:H72">F67*G67</f>
        <v>73.43</v>
      </c>
      <c r="I67" s="15"/>
      <c r="J67" s="16"/>
      <c r="K67" s="15">
        <v>4</v>
      </c>
      <c r="L67" s="16">
        <f aca="true" t="shared" si="74" ref="L67:L72">K67*10</f>
        <v>40</v>
      </c>
      <c r="M67" s="17">
        <v>50.8</v>
      </c>
      <c r="N67" s="17">
        <f aca="true" t="shared" si="75" ref="N67:N72">M67*1.1</f>
        <v>55.88</v>
      </c>
      <c r="O67" s="17">
        <v>4</v>
      </c>
      <c r="P67" s="35">
        <f aca="true" t="shared" si="76" ref="P67:P72">E67+H67+J67+L67</f>
        <v>263.43</v>
      </c>
      <c r="Q67" s="18">
        <f aca="true" t="shared" si="77" ref="Q67:Q72">N67+O67</f>
        <v>59.88</v>
      </c>
      <c r="R67" s="19">
        <v>50</v>
      </c>
      <c r="S67" s="19">
        <f aca="true" t="shared" si="78" ref="S67:S72">1885*C67</f>
        <v>59.171288061107035</v>
      </c>
      <c r="T67" s="20">
        <f aca="true" t="shared" si="79" ref="T67:T72">100*C67</f>
        <v>3.139060374594538</v>
      </c>
      <c r="U67" s="21">
        <f aca="true" t="shared" si="80" ref="U67:U72">324*C67</f>
        <v>10.170555613686302</v>
      </c>
      <c r="V67" s="21">
        <f aca="true" t="shared" si="81" ref="V67:V72">300*C67</f>
        <v>9.417181123783614</v>
      </c>
      <c r="W67" s="21">
        <f aca="true" t="shared" si="82" ref="W67:W72">150*C67</f>
        <v>4.708590561891807</v>
      </c>
      <c r="X67" s="22">
        <f aca="true" t="shared" si="83" ref="X67:X72">R67+S67+T67+U67+V67</f>
        <v>131.8980851731715</v>
      </c>
      <c r="Y67" s="23">
        <v>15</v>
      </c>
      <c r="Z67" s="22">
        <f aca="true" t="shared" si="84" ref="Z67:Z72">P67+X67+Y67+Q67</f>
        <v>470.2080851731715</v>
      </c>
      <c r="AA67" s="24">
        <v>769</v>
      </c>
      <c r="AB67" s="25">
        <f aca="true" t="shared" si="85" ref="AB67:AB72">AA67-Z67</f>
        <v>298.7919148268285</v>
      </c>
      <c r="AC67" s="26">
        <f aca="true" t="shared" si="86" ref="AC67:AC72">AB67*0.9</f>
        <v>268.91272334414566</v>
      </c>
      <c r="AD67" s="25">
        <f aca="true" t="shared" si="87" ref="AD67:AD72">3316*C67</f>
        <v>104.09124202155488</v>
      </c>
      <c r="AE67" s="27">
        <f aca="true" t="shared" si="88" ref="AE67:AE72">AA67/18121</f>
        <v>0.04243695160311241</v>
      </c>
      <c r="AF67" s="27">
        <f aca="true" t="shared" si="89" ref="AF67:AF72">AA67/11559</f>
        <v>0.06652824638809586</v>
      </c>
      <c r="AG67" s="27">
        <f aca="true" t="shared" si="90" ref="AG67:AG72">3856*AE67</f>
        <v>163.63688538160145</v>
      </c>
      <c r="AH67" s="28">
        <f aca="true" t="shared" si="91" ref="AH67:AH72">AG67-AD67</f>
        <v>59.54564336004657</v>
      </c>
      <c r="AI67" s="28">
        <f aca="true" t="shared" si="92" ref="AI67:AI72">3856*AF67</f>
        <v>256.53291807249764</v>
      </c>
      <c r="AJ67" s="29">
        <f aca="true" t="shared" si="93" ref="AJ67:AJ72">AA67-P67</f>
        <v>505.57</v>
      </c>
      <c r="AK67" s="29">
        <f aca="true" t="shared" si="94" ref="AK67:AK72">AJ67/11600</f>
        <v>0.04358362068965517</v>
      </c>
      <c r="AL67" s="28">
        <f aca="true" t="shared" si="95" ref="AL67:AL72">3856*AK67</f>
        <v>168.05844137931032</v>
      </c>
      <c r="AM67" s="30">
        <f aca="true" t="shared" si="96" ref="AM67:AM72">4382*AE67-Y67</f>
        <v>170.95872192483858</v>
      </c>
      <c r="AN67" s="31">
        <f aca="true" t="shared" si="97" ref="AN67:AN72">4282*AF67-Y67</f>
        <v>269.8739510338265</v>
      </c>
      <c r="AO67" s="32"/>
      <c r="AP67" s="31">
        <f aca="true" t="shared" si="98" ref="AP67:AP72">4382*AK67-Y67</f>
        <v>175.98342586206894</v>
      </c>
      <c r="AQ67" s="33">
        <f aca="true" t="shared" si="99" ref="AQ67:AQ72">Q67/4</f>
        <v>14.97</v>
      </c>
      <c r="AR67" s="34">
        <f aca="true" t="shared" si="100" ref="AR67:AR72">AA67-P67-AP67-AQ67</f>
        <v>314.616574137931</v>
      </c>
      <c r="AS67" s="33">
        <f aca="true" t="shared" si="101" ref="AS67:AS72">3077*AK67</f>
        <v>134.10680086206895</v>
      </c>
      <c r="AT67" s="34">
        <f aca="true" t="shared" si="102" ref="AT67:AT72">AR67-AS67</f>
        <v>180.50977327586207</v>
      </c>
      <c r="AU67" s="51">
        <v>15</v>
      </c>
    </row>
    <row r="68" spans="1:47" ht="16.5">
      <c r="A68" s="42" t="s">
        <v>70</v>
      </c>
      <c r="B68" s="43"/>
      <c r="C68" s="44"/>
      <c r="D68" s="15"/>
      <c r="E68" s="16"/>
      <c r="F68" s="15"/>
      <c r="G68" s="15"/>
      <c r="H68" s="16"/>
      <c r="I68" s="15"/>
      <c r="J68" s="16"/>
      <c r="K68" s="15"/>
      <c r="L68" s="16"/>
      <c r="M68" s="17"/>
      <c r="N68" s="17"/>
      <c r="O68" s="17"/>
      <c r="P68" s="35"/>
      <c r="Q68" s="18"/>
      <c r="R68" s="19"/>
      <c r="S68" s="19"/>
      <c r="T68" s="20"/>
      <c r="U68" s="21"/>
      <c r="V68" s="21"/>
      <c r="W68" s="21"/>
      <c r="X68" s="22"/>
      <c r="Y68" s="23"/>
      <c r="Z68" s="22"/>
      <c r="AA68" s="24"/>
      <c r="AB68" s="25"/>
      <c r="AC68" s="26"/>
      <c r="AD68" s="25"/>
      <c r="AE68" s="27"/>
      <c r="AF68" s="27"/>
      <c r="AG68" s="27"/>
      <c r="AH68" s="28"/>
      <c r="AI68" s="28"/>
      <c r="AJ68" s="29"/>
      <c r="AK68" s="29"/>
      <c r="AL68" s="28"/>
      <c r="AM68" s="30"/>
      <c r="AN68" s="31"/>
      <c r="AO68" s="32"/>
      <c r="AP68" s="31"/>
      <c r="AQ68" s="33"/>
      <c r="AR68" s="34"/>
      <c r="AS68" s="33"/>
      <c r="AT68" s="34"/>
      <c r="AU68" s="51">
        <v>10</v>
      </c>
    </row>
    <row r="69" spans="1:47" ht="16.5">
      <c r="A69" s="42" t="s">
        <v>71</v>
      </c>
      <c r="B69" s="43"/>
      <c r="C69" s="44"/>
      <c r="D69" s="15"/>
      <c r="E69" s="16"/>
      <c r="F69" s="15"/>
      <c r="G69" s="15"/>
      <c r="H69" s="16"/>
      <c r="I69" s="15"/>
      <c r="J69" s="16"/>
      <c r="K69" s="15"/>
      <c r="L69" s="16"/>
      <c r="M69" s="17"/>
      <c r="N69" s="17"/>
      <c r="O69" s="17"/>
      <c r="P69" s="35"/>
      <c r="Q69" s="18"/>
      <c r="R69" s="19"/>
      <c r="S69" s="19"/>
      <c r="T69" s="20"/>
      <c r="U69" s="21"/>
      <c r="V69" s="21"/>
      <c r="W69" s="21"/>
      <c r="X69" s="22"/>
      <c r="Y69" s="23"/>
      <c r="Z69" s="22"/>
      <c r="AA69" s="24"/>
      <c r="AB69" s="25"/>
      <c r="AC69" s="26"/>
      <c r="AD69" s="25"/>
      <c r="AE69" s="27"/>
      <c r="AF69" s="27"/>
      <c r="AG69" s="27"/>
      <c r="AH69" s="28"/>
      <c r="AI69" s="28"/>
      <c r="AJ69" s="29"/>
      <c r="AK69" s="29"/>
      <c r="AL69" s="28"/>
      <c r="AM69" s="30"/>
      <c r="AN69" s="31"/>
      <c r="AO69" s="32"/>
      <c r="AP69" s="31"/>
      <c r="AQ69" s="33"/>
      <c r="AR69" s="34"/>
      <c r="AS69" s="33"/>
      <c r="AT69" s="34"/>
      <c r="AU69" s="51">
        <v>40</v>
      </c>
    </row>
    <row r="70" spans="1:47" ht="16.5">
      <c r="A70" s="42" t="s">
        <v>72</v>
      </c>
      <c r="B70" s="43">
        <v>744</v>
      </c>
      <c r="C70" s="44">
        <f t="shared" si="71"/>
        <v>0.038924348644972274</v>
      </c>
      <c r="D70" s="15">
        <v>0.25</v>
      </c>
      <c r="E70" s="16">
        <f t="shared" si="72"/>
        <v>186</v>
      </c>
      <c r="F70" s="15">
        <v>10624</v>
      </c>
      <c r="G70" s="15">
        <v>0.005</v>
      </c>
      <c r="H70" s="16">
        <f t="shared" si="73"/>
        <v>53.120000000000005</v>
      </c>
      <c r="I70" s="15"/>
      <c r="J70" s="16"/>
      <c r="K70" s="15">
        <v>3</v>
      </c>
      <c r="L70" s="16">
        <f t="shared" si="74"/>
        <v>30</v>
      </c>
      <c r="M70" s="17">
        <v>94.1</v>
      </c>
      <c r="N70" s="17">
        <f t="shared" si="75"/>
        <v>103.51</v>
      </c>
      <c r="O70" s="17">
        <v>90</v>
      </c>
      <c r="P70" s="35">
        <f t="shared" si="76"/>
        <v>269.12</v>
      </c>
      <c r="Q70" s="18">
        <f t="shared" si="77"/>
        <v>193.51</v>
      </c>
      <c r="R70" s="19">
        <v>50</v>
      </c>
      <c r="S70" s="19">
        <f t="shared" si="78"/>
        <v>73.37239719577273</v>
      </c>
      <c r="T70" s="20">
        <f t="shared" si="79"/>
        <v>3.8924348644972273</v>
      </c>
      <c r="U70" s="21">
        <f t="shared" si="80"/>
        <v>12.611488960971016</v>
      </c>
      <c r="V70" s="21">
        <f t="shared" si="81"/>
        <v>11.677304593491682</v>
      </c>
      <c r="W70" s="21">
        <f t="shared" si="82"/>
        <v>5.838652296745841</v>
      </c>
      <c r="X70" s="22">
        <f t="shared" si="83"/>
        <v>151.55362561473265</v>
      </c>
      <c r="Y70" s="23">
        <v>23</v>
      </c>
      <c r="Z70" s="22">
        <f t="shared" si="84"/>
        <v>637.1836256147326</v>
      </c>
      <c r="AA70" s="24">
        <v>819</v>
      </c>
      <c r="AB70" s="25">
        <f t="shared" si="85"/>
        <v>181.8163743852674</v>
      </c>
      <c r="AC70" s="26">
        <f t="shared" si="86"/>
        <v>163.63473694674067</v>
      </c>
      <c r="AD70" s="25">
        <f t="shared" si="87"/>
        <v>129.07314010672806</v>
      </c>
      <c r="AE70" s="27">
        <f t="shared" si="88"/>
        <v>0.04519618122620164</v>
      </c>
      <c r="AF70" s="27">
        <f t="shared" si="89"/>
        <v>0.07085388009343369</v>
      </c>
      <c r="AG70" s="27">
        <f t="shared" si="90"/>
        <v>174.27647480823353</v>
      </c>
      <c r="AH70" s="28">
        <f t="shared" si="91"/>
        <v>45.20333470150547</v>
      </c>
      <c r="AI70" s="28">
        <f t="shared" si="92"/>
        <v>273.2125616402803</v>
      </c>
      <c r="AJ70" s="29">
        <f t="shared" si="93"/>
        <v>549.88</v>
      </c>
      <c r="AK70" s="29">
        <f t="shared" si="94"/>
        <v>0.04740344827586207</v>
      </c>
      <c r="AL70" s="28">
        <f t="shared" si="95"/>
        <v>182.78769655172414</v>
      </c>
      <c r="AM70" s="30">
        <f t="shared" si="96"/>
        <v>175.0496661332156</v>
      </c>
      <c r="AN70" s="31">
        <f t="shared" si="97"/>
        <v>280.39631456008306</v>
      </c>
      <c r="AO70" s="32"/>
      <c r="AP70" s="31">
        <f t="shared" si="98"/>
        <v>184.7219103448276</v>
      </c>
      <c r="AQ70" s="33">
        <f t="shared" si="99"/>
        <v>48.3775</v>
      </c>
      <c r="AR70" s="34">
        <f t="shared" si="100"/>
        <v>316.7805896551724</v>
      </c>
      <c r="AS70" s="33">
        <f t="shared" si="101"/>
        <v>145.86041034482759</v>
      </c>
      <c r="AT70" s="34">
        <f t="shared" si="102"/>
        <v>170.9201793103448</v>
      </c>
      <c r="AU70" s="51">
        <v>15</v>
      </c>
    </row>
    <row r="71" spans="1:47" ht="16.5">
      <c r="A71" s="42" t="s">
        <v>73</v>
      </c>
      <c r="B71" s="43">
        <v>958</v>
      </c>
      <c r="C71" s="44">
        <f t="shared" si="71"/>
        <v>0.05012033064769279</v>
      </c>
      <c r="D71" s="15">
        <v>0.25</v>
      </c>
      <c r="E71" s="16">
        <f t="shared" si="72"/>
        <v>239.5</v>
      </c>
      <c r="F71" s="15">
        <v>13500</v>
      </c>
      <c r="G71" s="15">
        <v>0.005</v>
      </c>
      <c r="H71" s="16">
        <f t="shared" si="73"/>
        <v>67.5</v>
      </c>
      <c r="I71" s="15"/>
      <c r="J71" s="16"/>
      <c r="K71" s="15">
        <v>3</v>
      </c>
      <c r="L71" s="16">
        <f t="shared" si="74"/>
        <v>30</v>
      </c>
      <c r="M71" s="17">
        <v>170.5</v>
      </c>
      <c r="N71" s="17">
        <f t="shared" si="75"/>
        <v>187.55</v>
      </c>
      <c r="O71" s="17">
        <v>2</v>
      </c>
      <c r="P71" s="35">
        <f t="shared" si="76"/>
        <v>337</v>
      </c>
      <c r="Q71" s="18">
        <f t="shared" si="77"/>
        <v>189.55</v>
      </c>
      <c r="R71" s="19">
        <v>50</v>
      </c>
      <c r="S71" s="19">
        <f t="shared" si="78"/>
        <v>94.47682327090091</v>
      </c>
      <c r="T71" s="20">
        <f t="shared" si="79"/>
        <v>5.0120330647692795</v>
      </c>
      <c r="U71" s="21">
        <f t="shared" si="80"/>
        <v>16.238987129852465</v>
      </c>
      <c r="V71" s="21">
        <f t="shared" si="81"/>
        <v>15.036099194307837</v>
      </c>
      <c r="W71" s="21">
        <f t="shared" si="82"/>
        <v>7.518049597153919</v>
      </c>
      <c r="X71" s="22">
        <f t="shared" si="83"/>
        <v>180.7639426598305</v>
      </c>
      <c r="Y71" s="23">
        <v>15</v>
      </c>
      <c r="Z71" s="22">
        <f t="shared" si="84"/>
        <v>722.3139426598304</v>
      </c>
      <c r="AA71" s="24">
        <v>894</v>
      </c>
      <c r="AB71" s="25">
        <f t="shared" si="85"/>
        <v>171.68605734016955</v>
      </c>
      <c r="AC71" s="26">
        <f t="shared" si="86"/>
        <v>154.5174516061526</v>
      </c>
      <c r="AD71" s="25">
        <f t="shared" si="87"/>
        <v>166.1990164277493</v>
      </c>
      <c r="AE71" s="27">
        <f t="shared" si="88"/>
        <v>0.049335025660835495</v>
      </c>
      <c r="AF71" s="27">
        <f t="shared" si="89"/>
        <v>0.07734233065144043</v>
      </c>
      <c r="AG71" s="27">
        <f t="shared" si="90"/>
        <v>190.23585894818166</v>
      </c>
      <c r="AH71" s="28">
        <f t="shared" si="91"/>
        <v>24.036842520432344</v>
      </c>
      <c r="AI71" s="28">
        <f t="shared" si="92"/>
        <v>298.2320269919543</v>
      </c>
      <c r="AJ71" s="29">
        <f t="shared" si="93"/>
        <v>557</v>
      </c>
      <c r="AK71" s="29">
        <f t="shared" si="94"/>
        <v>0.04801724137931034</v>
      </c>
      <c r="AL71" s="28">
        <f t="shared" si="95"/>
        <v>185.15448275862067</v>
      </c>
      <c r="AM71" s="30">
        <f t="shared" si="96"/>
        <v>201.18608244578115</v>
      </c>
      <c r="AN71" s="31">
        <f t="shared" si="97"/>
        <v>316.1798598494679</v>
      </c>
      <c r="AO71" s="32"/>
      <c r="AP71" s="31">
        <f t="shared" si="98"/>
        <v>195.41155172413792</v>
      </c>
      <c r="AQ71" s="33">
        <f t="shared" si="99"/>
        <v>47.3875</v>
      </c>
      <c r="AR71" s="34">
        <f t="shared" si="100"/>
        <v>314.2009482758621</v>
      </c>
      <c r="AS71" s="33">
        <f t="shared" si="101"/>
        <v>147.74905172413793</v>
      </c>
      <c r="AT71" s="34">
        <f t="shared" si="102"/>
        <v>166.4518965517242</v>
      </c>
      <c r="AU71" s="51">
        <v>15</v>
      </c>
    </row>
    <row r="72" spans="1:47" ht="16.5">
      <c r="A72" s="42" t="s">
        <v>74</v>
      </c>
      <c r="B72" s="43">
        <v>489</v>
      </c>
      <c r="C72" s="44">
        <f t="shared" si="71"/>
        <v>0.025583342052945483</v>
      </c>
      <c r="D72" s="15">
        <v>0.25</v>
      </c>
      <c r="E72" s="16">
        <f t="shared" si="72"/>
        <v>122.25</v>
      </c>
      <c r="F72" s="15">
        <v>7590.4</v>
      </c>
      <c r="G72" s="15">
        <v>0.005</v>
      </c>
      <c r="H72" s="16">
        <f t="shared" si="73"/>
        <v>37.952</v>
      </c>
      <c r="I72" s="15"/>
      <c r="J72" s="16"/>
      <c r="K72" s="15">
        <v>3</v>
      </c>
      <c r="L72" s="16">
        <f t="shared" si="74"/>
        <v>30</v>
      </c>
      <c r="M72" s="17">
        <v>100.1</v>
      </c>
      <c r="N72" s="17">
        <f t="shared" si="75"/>
        <v>110.11</v>
      </c>
      <c r="O72" s="17"/>
      <c r="P72" s="35">
        <f t="shared" si="76"/>
        <v>190.202</v>
      </c>
      <c r="Q72" s="18">
        <f t="shared" si="77"/>
        <v>110.11</v>
      </c>
      <c r="R72" s="19">
        <v>50</v>
      </c>
      <c r="S72" s="19">
        <f t="shared" si="78"/>
        <v>48.22459976980224</v>
      </c>
      <c r="T72" s="20">
        <f t="shared" si="79"/>
        <v>2.5583342052945484</v>
      </c>
      <c r="U72" s="21">
        <f t="shared" si="80"/>
        <v>8.289002825154336</v>
      </c>
      <c r="V72" s="21">
        <f t="shared" si="81"/>
        <v>7.675002615883645</v>
      </c>
      <c r="W72" s="21">
        <f t="shared" si="82"/>
        <v>3.8375013079418223</v>
      </c>
      <c r="X72" s="22">
        <f t="shared" si="83"/>
        <v>116.74693941613477</v>
      </c>
      <c r="Y72" s="23"/>
      <c r="Z72" s="22">
        <f t="shared" si="84"/>
        <v>417.05893941613476</v>
      </c>
      <c r="AA72" s="24">
        <v>644</v>
      </c>
      <c r="AB72" s="25">
        <f t="shared" si="85"/>
        <v>226.94106058386524</v>
      </c>
      <c r="AC72" s="26">
        <f t="shared" si="86"/>
        <v>204.2469545254787</v>
      </c>
      <c r="AD72" s="25">
        <f t="shared" si="87"/>
        <v>84.83436224756723</v>
      </c>
      <c r="AE72" s="27">
        <f t="shared" si="88"/>
        <v>0.03553887754538933</v>
      </c>
      <c r="AF72" s="27">
        <f t="shared" si="89"/>
        <v>0.055714162124751276</v>
      </c>
      <c r="AG72" s="27">
        <f t="shared" si="90"/>
        <v>137.03791181502126</v>
      </c>
      <c r="AH72" s="28">
        <f t="shared" si="91"/>
        <v>52.20354956745403</v>
      </c>
      <c r="AI72" s="28">
        <f t="shared" si="92"/>
        <v>214.83380915304093</v>
      </c>
      <c r="AJ72" s="29">
        <f t="shared" si="93"/>
        <v>453.798</v>
      </c>
      <c r="AK72" s="29">
        <f t="shared" si="94"/>
        <v>0.03912051724137931</v>
      </c>
      <c r="AL72" s="28">
        <f t="shared" si="95"/>
        <v>150.84871448275862</v>
      </c>
      <c r="AM72" s="30">
        <f t="shared" si="96"/>
        <v>155.73136140389605</v>
      </c>
      <c r="AN72" s="31">
        <f t="shared" si="97"/>
        <v>238.56804221818496</v>
      </c>
      <c r="AO72" s="32"/>
      <c r="AP72" s="31">
        <f t="shared" si="98"/>
        <v>171.42610655172416</v>
      </c>
      <c r="AQ72" s="33">
        <f t="shared" si="99"/>
        <v>27.5275</v>
      </c>
      <c r="AR72" s="34">
        <f t="shared" si="100"/>
        <v>254.84439344827584</v>
      </c>
      <c r="AS72" s="33">
        <f t="shared" si="101"/>
        <v>120.37383155172415</v>
      </c>
      <c r="AT72" s="34">
        <f t="shared" si="102"/>
        <v>134.4705618965517</v>
      </c>
      <c r="AU72" s="51">
        <v>10</v>
      </c>
    </row>
    <row r="73" spans="1:47" ht="16.5">
      <c r="A73" s="36" t="s">
        <v>13</v>
      </c>
      <c r="B73" s="45">
        <f aca="true" t="shared" si="103" ref="B73:I73">SUM(B55:B72)</f>
        <v>10867</v>
      </c>
      <c r="C73" s="45">
        <f t="shared" si="103"/>
        <v>0.5685361515119808</v>
      </c>
      <c r="D73" s="45">
        <f t="shared" si="103"/>
        <v>3.25</v>
      </c>
      <c r="E73" s="46">
        <f t="shared" si="103"/>
        <v>2716.75</v>
      </c>
      <c r="F73" s="45">
        <f t="shared" si="103"/>
        <v>126247.09999999999</v>
      </c>
      <c r="G73" s="45">
        <f t="shared" si="103"/>
        <v>0.06499999999999999</v>
      </c>
      <c r="H73" s="46">
        <f t="shared" si="103"/>
        <v>631.2355</v>
      </c>
      <c r="I73" s="45">
        <f t="shared" si="103"/>
        <v>0</v>
      </c>
      <c r="J73" s="46"/>
      <c r="K73" s="45">
        <f aca="true" t="shared" si="104" ref="K73:S73">SUM(K55:K72)</f>
        <v>63</v>
      </c>
      <c r="L73" s="46">
        <f t="shared" si="104"/>
        <v>630</v>
      </c>
      <c r="M73" s="47">
        <f t="shared" si="104"/>
        <v>1687.1999999999998</v>
      </c>
      <c r="N73" s="47">
        <f t="shared" si="104"/>
        <v>1855.9200000000003</v>
      </c>
      <c r="O73" s="47">
        <f t="shared" si="104"/>
        <v>734</v>
      </c>
      <c r="P73" s="41">
        <f t="shared" si="104"/>
        <v>3977.995499999999</v>
      </c>
      <c r="Q73" s="48">
        <f t="shared" si="104"/>
        <v>2589.9200000000005</v>
      </c>
      <c r="R73" s="49">
        <f t="shared" si="104"/>
        <v>650</v>
      </c>
      <c r="S73" s="49">
        <f t="shared" si="104"/>
        <v>1071.6906456000838</v>
      </c>
      <c r="T73" s="49">
        <v>100</v>
      </c>
      <c r="U73" s="49">
        <f aca="true" t="shared" si="105" ref="U73:AN73">SUM(U55:U72)</f>
        <v>184.20571308988175</v>
      </c>
      <c r="V73" s="49">
        <f t="shared" si="105"/>
        <v>170.5608454535942</v>
      </c>
      <c r="W73" s="49">
        <f t="shared" si="105"/>
        <v>85.2804227267971</v>
      </c>
      <c r="X73" s="37">
        <f t="shared" si="105"/>
        <v>2133.310819294758</v>
      </c>
      <c r="Y73" s="48">
        <f t="shared" si="105"/>
        <v>430</v>
      </c>
      <c r="Z73" s="37">
        <f t="shared" si="105"/>
        <v>9131.226319294756</v>
      </c>
      <c r="AA73" s="37">
        <f t="shared" si="105"/>
        <v>11559</v>
      </c>
      <c r="AB73" s="37">
        <f t="shared" si="105"/>
        <v>2427.773680705242</v>
      </c>
      <c r="AC73" s="37">
        <f t="shared" si="105"/>
        <v>2310.7933859893274</v>
      </c>
      <c r="AD73" s="37">
        <f t="shared" si="105"/>
        <v>1885.265878413728</v>
      </c>
      <c r="AE73" s="37">
        <f t="shared" si="105"/>
        <v>0.637878704265769</v>
      </c>
      <c r="AF73" s="37">
        <f t="shared" si="105"/>
        <v>1</v>
      </c>
      <c r="AG73" s="37">
        <f t="shared" si="105"/>
        <v>2459.6602836488055</v>
      </c>
      <c r="AH73" s="38">
        <f t="shared" si="105"/>
        <v>574.3944052350771</v>
      </c>
      <c r="AI73" s="38">
        <f t="shared" si="105"/>
        <v>3856</v>
      </c>
      <c r="AJ73" s="39">
        <f t="shared" si="105"/>
        <v>7581.004499999999</v>
      </c>
      <c r="AK73" s="39">
        <f t="shared" si="105"/>
        <v>0.6535348706896551</v>
      </c>
      <c r="AL73" s="38">
        <f t="shared" si="105"/>
        <v>2520.0304613793105</v>
      </c>
      <c r="AM73" s="40">
        <f t="shared" si="105"/>
        <v>2365.1844820926</v>
      </c>
      <c r="AN73" s="40">
        <f t="shared" si="105"/>
        <v>3852</v>
      </c>
      <c r="AO73" s="32"/>
      <c r="AP73" s="40">
        <f aca="true" t="shared" si="106" ref="AP73:AU73">SUM(AP55:AP72)</f>
        <v>2433.7898033620695</v>
      </c>
      <c r="AQ73" s="37">
        <f t="shared" si="106"/>
        <v>647.4800000000001</v>
      </c>
      <c r="AR73" s="37">
        <f t="shared" si="106"/>
        <v>4499.73469663793</v>
      </c>
      <c r="AS73" s="37">
        <f t="shared" si="106"/>
        <v>2010.926797112069</v>
      </c>
      <c r="AT73" s="37">
        <f t="shared" si="106"/>
        <v>2488.807899525862</v>
      </c>
      <c r="AU73" s="50">
        <f t="shared" si="106"/>
        <v>275</v>
      </c>
    </row>
  </sheetData>
  <sheetProtection/>
  <mergeCells count="34">
    <mergeCell ref="A35:AU37"/>
    <mergeCell ref="A48:AU51"/>
    <mergeCell ref="E9:Y9"/>
    <mergeCell ref="AF15:AF16"/>
    <mergeCell ref="AI15:AI16"/>
    <mergeCell ref="AN15:AN16"/>
    <mergeCell ref="P1:AU1"/>
    <mergeCell ref="P2:AU2"/>
    <mergeCell ref="A5:AU5"/>
    <mergeCell ref="P3:AU3"/>
    <mergeCell ref="S34:X34"/>
    <mergeCell ref="AA15:AA16"/>
    <mergeCell ref="AB15:AB16"/>
    <mergeCell ref="AC15:AC16"/>
    <mergeCell ref="AE15:AE16"/>
    <mergeCell ref="AT15:AT16"/>
    <mergeCell ref="U33:AG33"/>
    <mergeCell ref="R15:X15"/>
    <mergeCell ref="AL15:AL16"/>
    <mergeCell ref="AS15:AS16"/>
    <mergeCell ref="H33:L33"/>
    <mergeCell ref="M10:S10"/>
    <mergeCell ref="AR15:AR16"/>
    <mergeCell ref="AM15:AM16"/>
    <mergeCell ref="AG15:AG16"/>
    <mergeCell ref="AQ15:AQ16"/>
    <mergeCell ref="A11:AU13"/>
    <mergeCell ref="AL34:AR34"/>
    <mergeCell ref="Z15:Z16"/>
    <mergeCell ref="Y15:Y16"/>
    <mergeCell ref="AD15:AD16"/>
    <mergeCell ref="AJ15:AJ16"/>
    <mergeCell ref="AK15:AK16"/>
    <mergeCell ref="AP15:AP16"/>
  </mergeCells>
  <printOptions/>
  <pageMargins left="0.83" right="0.35433070866141736" top="0.5905511811023623" bottom="0.5118110236220472" header="0.5118110236220472" footer="0.5118110236220472"/>
  <pageSetup fitToWidth="2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PlechistovaGA</dc:creator>
  <cp:keywords/>
  <dc:description/>
  <cp:lastModifiedBy>Хмара Ирина Александровна</cp:lastModifiedBy>
  <cp:lastPrinted>2022-11-11T05:19:35Z</cp:lastPrinted>
  <dcterms:created xsi:type="dcterms:W3CDTF">2015-10-29T12:51:49Z</dcterms:created>
  <dcterms:modified xsi:type="dcterms:W3CDTF">2022-11-11T05:19:39Z</dcterms:modified>
  <cp:category/>
  <cp:version/>
  <cp:contentType/>
  <cp:contentStatus/>
</cp:coreProperties>
</file>