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75" windowWidth="15480" windowHeight="4395" firstSheet="16" activeTab="18"/>
  </bookViews>
  <sheets>
    <sheet name="Развитие  и совГО ЧС 3 кв. 2023" sheetId="8" r:id="rId1"/>
    <sheet name="Развитие МСП 3 кв. 2023" sheetId="9" r:id="rId2"/>
    <sheet name="Формир доступн среды 3 кв. 2023" sheetId="11" r:id="rId3"/>
    <sheet name="Разви Ф.Культ и сп 3кв. 2023" sheetId="13" r:id="rId4"/>
    <sheet name="Молодежная политика 3 кв. 2023" sheetId="15" r:id="rId5"/>
    <sheet name="Энергосбережение 3 кв.2023г." sheetId="16" r:id="rId6"/>
    <sheet name="Комплексное развитие 3 кв. 2023" sheetId="17" r:id="rId7"/>
    <sheet name="Развитие дух-нрав вос 3 кв.2023" sheetId="18" r:id="rId8"/>
    <sheet name="Предуп упот нарк 3 кв. 2023" sheetId="19" r:id="rId9"/>
    <sheet name="Профилак.террора 3 кв. 2023" sheetId="20" r:id="rId10"/>
    <sheet name="Развитие сельхоз 3 кв. 2023" sheetId="22" r:id="rId11"/>
    <sheet name="Культурная политика 3 кв. 2023" sheetId="23" r:id="rId12"/>
    <sheet name="Безопасность дорож.дв. 3 кв. 23" sheetId="26" r:id="rId13"/>
    <sheet name="Благоуст террит 3 кв. 2023" sheetId="27" r:id="rId14"/>
    <sheet name="Водоснабжение 3 кв. 2023" sheetId="28" r:id="rId15"/>
    <sheet name="Защита прав потреб 3 кв. 2023" sheetId="29" r:id="rId16"/>
    <sheet name="Питание 3 кв. 2023" sheetId="30" r:id="rId17"/>
    <sheet name="ВЦП Культ.политика 3 кв. 2023" sheetId="24" r:id="rId18"/>
    <sheet name="ВЦП Развитие образ. 3 кв. 2023" sheetId="25" r:id="rId19"/>
    <sheet name="Лист1" sheetId="31" r:id="rId20"/>
    <sheet name="Лист2" sheetId="32" r:id="rId21"/>
    <sheet name="Лист3" sheetId="33" r:id="rId22"/>
  </sheets>
  <definedNames>
    <definedName name="_xlnm._FilterDatabase" localSheetId="13" hidden="1">'Благоуст террит 3 кв. 2023'!$D$1:$D$8</definedName>
    <definedName name="_xlnm._FilterDatabase" localSheetId="14" hidden="1">'Водоснабжение 3 кв. 2023'!$D$1:$D$17</definedName>
    <definedName name="_xlnm._FilterDatabase" localSheetId="15" hidden="1">'Защита прав потреб 3 кв. 2023'!$D$1:$D$33</definedName>
    <definedName name="_xlnm._FilterDatabase" localSheetId="16" hidden="1">'Питание 3 кв. 2023'!$D$1:$D$14</definedName>
    <definedName name="_xlnm.Print_Titles" localSheetId="12">'Безопасность дорож.дв. 3 кв. 23'!$3:$4</definedName>
    <definedName name="_xlnm.Print_Titles" localSheetId="13">'Благоуст террит 3 кв. 2023'!$3:$4</definedName>
    <definedName name="_xlnm.Print_Titles" localSheetId="14">'Водоснабжение 3 кв. 2023'!$3:$4</definedName>
    <definedName name="_xlnm.Print_Titles" localSheetId="17">'ВЦП Культ.политика 3 кв. 2023'!$3:$4</definedName>
    <definedName name="_xlnm.Print_Titles" localSheetId="18">'ВЦП Развитие образ. 3 кв. 2023'!$3:$4</definedName>
    <definedName name="_xlnm.Print_Titles" localSheetId="15">'Защита прав потреб 3 кв. 2023'!$3:$4</definedName>
    <definedName name="_xlnm.Print_Titles" localSheetId="6">'Комплексное развитие 3 кв. 2023'!$3:$4</definedName>
    <definedName name="_xlnm.Print_Titles" localSheetId="11">'Культурная политика 3 кв. 2023'!$3:$4</definedName>
    <definedName name="_xlnm.Print_Titles" localSheetId="4">'Молодежная политика 3 кв. 2023'!$3:$4</definedName>
    <definedName name="_xlnm.Print_Titles" localSheetId="16">'Питание 3 кв. 2023'!$3:$4</definedName>
    <definedName name="_xlnm.Print_Titles" localSheetId="8">'Предуп упот нарк 3 кв. 2023'!$3:$4</definedName>
    <definedName name="_xlnm.Print_Titles" localSheetId="9">'Профилак.террора 3 кв. 2023'!$3:$4</definedName>
    <definedName name="_xlnm.Print_Titles" localSheetId="3">'Разви Ф.Культ и сп 3кв. 2023'!$3:$4</definedName>
    <definedName name="_xlnm.Print_Titles" localSheetId="0">'Развитие  и совГО ЧС 3 кв. 2023'!$A:$B,'Развитие  и совГО ЧС 3 кв. 2023'!$3:$4</definedName>
    <definedName name="_xlnm.Print_Titles" localSheetId="7">'Развитие дух-нрав вос 3 кв.2023'!$3:$4</definedName>
    <definedName name="_xlnm.Print_Titles" localSheetId="1">'Развитие МСП 3 кв. 2023'!$A:$B,'Развитие МСП 3 кв. 2023'!$3:$4</definedName>
    <definedName name="_xlnm.Print_Titles" localSheetId="10">'Развитие сельхоз 3 кв. 2023'!$3:$4</definedName>
    <definedName name="_xlnm.Print_Titles" localSheetId="2">'Формир доступн среды 3 кв. 2023'!$3:$4</definedName>
    <definedName name="_xlnm.Print_Titles" localSheetId="5">'Энергосбережение 3 кв.2023г.'!$3:$4</definedName>
    <definedName name="_xlnm.Print_Area" localSheetId="12">'Безопасность дорож.дв. 3 кв. 23'!$A$1:$AC$98</definedName>
    <definedName name="_xlnm.Print_Area" localSheetId="17">'ВЦП Культ.политика 3 кв. 2023'!$A$1:$AC$10</definedName>
    <definedName name="_xlnm.Print_Area" localSheetId="18">'ВЦП Развитие образ. 3 кв. 2023'!$A$2:$AC$14</definedName>
    <definedName name="_xlnm.Print_Area" localSheetId="6">'Комплексное развитие 3 кв. 2023'!$A$1:$AC$12</definedName>
    <definedName name="_xlnm.Print_Area" localSheetId="4">'Молодежная политика 3 кв. 2023'!$A$1:$AC$62</definedName>
    <definedName name="_xlnm.Print_Area" localSheetId="9">'Профилак.террора 3 кв. 2023'!$A$1:$AC$106</definedName>
    <definedName name="_xlnm.Print_Area" localSheetId="0">'Развитие  и совГО ЧС 3 кв. 2023'!$A$1:$AC$15</definedName>
    <definedName name="_xlnm.Print_Area" localSheetId="1">'Развитие МСП 3 кв. 2023'!$A$1:$AC$15</definedName>
    <definedName name="_xlnm.Print_Area" localSheetId="2">'Формир доступн среды 3 кв. 2023'!$A$1:$AC$38</definedName>
  </definedNames>
  <calcPr calcId="145621"/>
</workbook>
</file>

<file path=xl/calcChain.xml><?xml version="1.0" encoding="utf-8"?>
<calcChain xmlns="http://schemas.openxmlformats.org/spreadsheetml/2006/main">
  <c r="T10" i="17" l="1"/>
  <c r="Q23" i="25" l="1"/>
  <c r="R20" i="25" l="1"/>
  <c r="Q19" i="17" l="1"/>
  <c r="Z10" i="17"/>
  <c r="AC16" i="28" l="1"/>
  <c r="AC17" i="28"/>
  <c r="AC15" i="28"/>
  <c r="AC15" i="16" l="1"/>
  <c r="AC16" i="16"/>
  <c r="AC17" i="16"/>
  <c r="AC18" i="16"/>
  <c r="AC19" i="16"/>
  <c r="AC20" i="16"/>
  <c r="AC21" i="16"/>
  <c r="AC22" i="16"/>
  <c r="AC23" i="16"/>
  <c r="AC24" i="16"/>
  <c r="AC14" i="16"/>
  <c r="AC12" i="16"/>
  <c r="W44" i="16"/>
  <c r="AC44" i="16"/>
  <c r="W7" i="16"/>
  <c r="W8" i="16"/>
  <c r="W9" i="16"/>
  <c r="W10" i="16"/>
  <c r="W11" i="16"/>
  <c r="W12" i="16"/>
  <c r="W14" i="16"/>
  <c r="W15" i="16"/>
  <c r="W16" i="16"/>
  <c r="W17" i="16"/>
  <c r="W18" i="16"/>
  <c r="W19" i="16"/>
  <c r="W20" i="16"/>
  <c r="W21" i="16"/>
  <c r="W22" i="16"/>
  <c r="W25" i="16"/>
  <c r="W27" i="16"/>
  <c r="W26" i="16" s="1"/>
  <c r="W28" i="16"/>
  <c r="W29" i="16"/>
  <c r="W30" i="16"/>
  <c r="W31" i="16"/>
  <c r="W32" i="16"/>
  <c r="W33" i="16"/>
  <c r="W34" i="16"/>
  <c r="W35" i="16"/>
  <c r="W36" i="16"/>
  <c r="W37" i="16"/>
  <c r="W38" i="16"/>
  <c r="W39" i="16"/>
  <c r="W40" i="16"/>
  <c r="W41" i="16"/>
  <c r="W42" i="16"/>
  <c r="W43" i="16"/>
  <c r="R5" i="16"/>
  <c r="S5" i="16"/>
  <c r="T5" i="16"/>
  <c r="U5" i="16"/>
  <c r="V5" i="16"/>
  <c r="X5" i="16"/>
  <c r="AA5" i="16"/>
  <c r="AB5" i="16"/>
  <c r="Q44" i="16"/>
  <c r="W13" i="16" l="1"/>
  <c r="AC13" i="16" s="1"/>
  <c r="L26" i="16"/>
  <c r="M26" i="16"/>
  <c r="N26" i="16"/>
  <c r="O26" i="16"/>
  <c r="P26" i="16"/>
  <c r="Q26" i="16"/>
  <c r="R26" i="16"/>
  <c r="S26" i="16"/>
  <c r="T26" i="16"/>
  <c r="U26" i="16"/>
  <c r="V26" i="16"/>
  <c r="X26" i="16"/>
  <c r="Y26" i="16"/>
  <c r="Z26" i="16"/>
  <c r="AA26" i="16"/>
  <c r="AB26" i="16"/>
  <c r="E26" i="16"/>
  <c r="K26" i="16"/>
  <c r="K38" i="16"/>
  <c r="S38" i="16"/>
  <c r="Q38" i="16"/>
  <c r="E37" i="16"/>
  <c r="E38" i="16"/>
  <c r="Q37" i="16"/>
  <c r="S37" i="16"/>
  <c r="K37" i="16"/>
  <c r="S34" i="16"/>
  <c r="S36" i="16"/>
  <c r="S29" i="16"/>
  <c r="S27" i="16"/>
  <c r="S31" i="16"/>
  <c r="S33" i="16"/>
  <c r="S30" i="16"/>
  <c r="T8" i="25" l="1"/>
  <c r="N7" i="13" l="1"/>
  <c r="T7" i="13"/>
  <c r="H7" i="13" l="1"/>
  <c r="N12" i="28" l="1"/>
  <c r="Q8" i="24" l="1"/>
  <c r="Q15" i="28" l="1"/>
  <c r="Q16" i="28"/>
  <c r="K15" i="28"/>
  <c r="W90" i="26"/>
  <c r="W91" i="26"/>
  <c r="AC9" i="27" l="1"/>
  <c r="G5" i="27"/>
  <c r="H5" i="27"/>
  <c r="W105" i="20"/>
  <c r="E16" i="28"/>
  <c r="E15" i="28"/>
  <c r="W95" i="26" l="1"/>
  <c r="W96" i="26"/>
  <c r="W97" i="26"/>
  <c r="W98" i="26"/>
  <c r="W99" i="26"/>
  <c r="W100" i="26"/>
  <c r="W101" i="26"/>
  <c r="W102" i="26"/>
  <c r="F5" i="26"/>
  <c r="G5" i="26"/>
  <c r="H5" i="26"/>
  <c r="I5" i="26"/>
  <c r="J5" i="26"/>
  <c r="K5" i="26"/>
  <c r="L5" i="26"/>
  <c r="M5" i="26"/>
  <c r="N5" i="26"/>
  <c r="O5" i="26"/>
  <c r="P5" i="26"/>
  <c r="Q5" i="26"/>
  <c r="R5" i="26"/>
  <c r="S5" i="26"/>
  <c r="T5" i="26"/>
  <c r="U5" i="26"/>
  <c r="V5" i="26"/>
  <c r="X5" i="26"/>
  <c r="Y5" i="26"/>
  <c r="AA5" i="26"/>
  <c r="AB5" i="26"/>
  <c r="T35" i="26"/>
  <c r="N35" i="26"/>
  <c r="H35" i="26"/>
  <c r="T23" i="26"/>
  <c r="N23" i="26"/>
  <c r="H23" i="26"/>
  <c r="Q91" i="26"/>
  <c r="K91" i="26"/>
  <c r="E91" i="26"/>
  <c r="T99" i="26"/>
  <c r="N99" i="26"/>
  <c r="H99" i="26"/>
  <c r="F5" i="16"/>
  <c r="G5" i="16"/>
  <c r="H5" i="16"/>
  <c r="I5" i="16"/>
  <c r="J5" i="16"/>
  <c r="O5" i="16"/>
  <c r="P5" i="16"/>
  <c r="E44" i="16"/>
  <c r="AC43" i="16"/>
  <c r="K42" i="16"/>
  <c r="Q42" i="16"/>
  <c r="AC42" i="16"/>
  <c r="F13" i="16" l="1"/>
  <c r="G13" i="16"/>
  <c r="H13" i="16"/>
  <c r="I13" i="16"/>
  <c r="J13" i="16"/>
  <c r="E24" i="16"/>
  <c r="E23" i="16"/>
  <c r="Q15" i="16"/>
  <c r="Q16" i="16"/>
  <c r="Q17" i="16"/>
  <c r="Q18" i="16"/>
  <c r="Q19" i="16"/>
  <c r="Q20" i="16"/>
  <c r="Q21" i="16"/>
  <c r="Q22" i="16"/>
  <c r="Q25" i="16"/>
  <c r="Q14" i="16"/>
  <c r="L13" i="16"/>
  <c r="M13" i="16"/>
  <c r="N13" i="16"/>
  <c r="O13" i="16"/>
  <c r="P13" i="16"/>
  <c r="R13" i="16"/>
  <c r="S13" i="16"/>
  <c r="T13" i="16"/>
  <c r="U13" i="16"/>
  <c r="V13" i="16"/>
  <c r="X13" i="16"/>
  <c r="Y13" i="16"/>
  <c r="Y5" i="16" s="1"/>
  <c r="Z13" i="16"/>
  <c r="Z5" i="16" s="1"/>
  <c r="AA13" i="16"/>
  <c r="AB13" i="16"/>
  <c r="K11" i="16"/>
  <c r="K12" i="16"/>
  <c r="K14" i="16"/>
  <c r="K15" i="16"/>
  <c r="K16" i="16"/>
  <c r="K17" i="16"/>
  <c r="K18" i="16"/>
  <c r="K19" i="16"/>
  <c r="K20" i="16"/>
  <c r="K21" i="16"/>
  <c r="K22" i="16"/>
  <c r="E14" i="16"/>
  <c r="E15" i="16"/>
  <c r="E16" i="16"/>
  <c r="E17" i="16"/>
  <c r="E18" i="16"/>
  <c r="E19" i="16"/>
  <c r="E20" i="16"/>
  <c r="E21" i="16"/>
  <c r="E22" i="16"/>
  <c r="K15" i="15"/>
  <c r="K14" i="15"/>
  <c r="Q14" i="15"/>
  <c r="E13" i="15"/>
  <c r="N5" i="16" l="1"/>
  <c r="L5" i="16"/>
  <c r="Q13" i="16"/>
  <c r="F5" i="13"/>
  <c r="G5" i="13"/>
  <c r="H5" i="13"/>
  <c r="I5" i="13"/>
  <c r="J5" i="13"/>
  <c r="L5" i="13"/>
  <c r="M5" i="13"/>
  <c r="N5" i="13"/>
  <c r="O5" i="13"/>
  <c r="P5" i="13"/>
  <c r="R5" i="13"/>
  <c r="S5" i="13"/>
  <c r="T5" i="13"/>
  <c r="U5" i="13"/>
  <c r="V5" i="13"/>
  <c r="X5" i="13"/>
  <c r="Y5" i="13"/>
  <c r="Z5" i="13"/>
  <c r="AA5" i="13"/>
  <c r="AB5" i="13"/>
  <c r="W17" i="13"/>
  <c r="Q17" i="13"/>
  <c r="K17" i="13"/>
  <c r="E17" i="13"/>
  <c r="K44" i="16" l="1"/>
  <c r="AC17" i="13"/>
  <c r="R12" i="28"/>
  <c r="S12" i="28"/>
  <c r="T12" i="28"/>
  <c r="U12" i="28"/>
  <c r="V12" i="28"/>
  <c r="W12" i="30" l="1"/>
  <c r="F26" i="16" l="1"/>
  <c r="G26" i="16"/>
  <c r="H26" i="16"/>
  <c r="I26" i="16"/>
  <c r="J26" i="16"/>
  <c r="M5" i="16"/>
  <c r="F6" i="16"/>
  <c r="G6" i="16"/>
  <c r="H6" i="16"/>
  <c r="I6" i="16"/>
  <c r="J6" i="16"/>
  <c r="L6" i="16"/>
  <c r="M6" i="16"/>
  <c r="N6" i="16"/>
  <c r="O6" i="16"/>
  <c r="P6" i="16"/>
  <c r="R6" i="16"/>
  <c r="S6" i="16"/>
  <c r="T6" i="16"/>
  <c r="U6" i="16"/>
  <c r="V6" i="16"/>
  <c r="X6" i="16"/>
  <c r="Y6" i="16"/>
  <c r="Z6" i="16"/>
  <c r="AA6" i="16"/>
  <c r="AB6" i="16"/>
  <c r="R5" i="15" l="1"/>
  <c r="S5" i="15"/>
  <c r="T5" i="15"/>
  <c r="U5" i="15"/>
  <c r="V5" i="15"/>
  <c r="X5" i="15"/>
  <c r="Y5" i="15"/>
  <c r="AA5" i="15"/>
  <c r="AB5" i="15"/>
  <c r="Q43" i="16" l="1"/>
  <c r="AC8" i="23" l="1"/>
  <c r="AC9" i="23"/>
  <c r="AC6" i="30"/>
  <c r="AC7" i="30"/>
  <c r="AC8" i="30"/>
  <c r="AC9" i="30"/>
  <c r="AC10" i="30"/>
  <c r="AC12" i="30"/>
  <c r="AC6" i="19" l="1"/>
  <c r="AC7" i="19"/>
  <c r="AC8" i="19"/>
  <c r="AC9" i="19"/>
  <c r="AC10" i="19"/>
  <c r="AC11" i="19"/>
  <c r="AC12" i="19"/>
  <c r="U8" i="8" l="1"/>
  <c r="K43" i="16" l="1"/>
  <c r="T11" i="25"/>
  <c r="S11" i="25"/>
  <c r="T9" i="25"/>
  <c r="T7" i="25"/>
  <c r="T6" i="25"/>
  <c r="S6" i="25"/>
  <c r="F84" i="20" l="1"/>
  <c r="G84" i="20"/>
  <c r="H84" i="20"/>
  <c r="I84" i="20"/>
  <c r="J84" i="20"/>
  <c r="K84" i="20"/>
  <c r="L84" i="20"/>
  <c r="M84" i="20"/>
  <c r="N84" i="20"/>
  <c r="O84" i="20"/>
  <c r="P84" i="20"/>
  <c r="Q84" i="20"/>
  <c r="R84" i="20"/>
  <c r="S84" i="20"/>
  <c r="T84" i="20"/>
  <c r="U84" i="20"/>
  <c r="V84" i="20"/>
  <c r="X84" i="20"/>
  <c r="Y84" i="20"/>
  <c r="Z84" i="20"/>
  <c r="AA84" i="20"/>
  <c r="AB84" i="20"/>
  <c r="E84" i="20"/>
  <c r="K105" i="20"/>
  <c r="T105" i="20"/>
  <c r="Q105" i="20" s="1"/>
  <c r="E105" i="20"/>
  <c r="W102" i="20"/>
  <c r="W103" i="20"/>
  <c r="W104" i="20"/>
  <c r="Q104" i="20"/>
  <c r="Q102" i="20"/>
  <c r="Q103" i="20"/>
  <c r="T86" i="20"/>
  <c r="T87" i="20"/>
  <c r="T88" i="20"/>
  <c r="T89" i="20"/>
  <c r="T90" i="20"/>
  <c r="T91" i="20"/>
  <c r="T92" i="20"/>
  <c r="T93" i="20"/>
  <c r="T94" i="20"/>
  <c r="T95" i="20"/>
  <c r="T96" i="20"/>
  <c r="T97" i="20"/>
  <c r="T98" i="20"/>
  <c r="T99" i="20"/>
  <c r="T100" i="20"/>
  <c r="T101" i="20"/>
  <c r="T102" i="20"/>
  <c r="T103" i="20"/>
  <c r="T104" i="20"/>
  <c r="T85" i="20"/>
  <c r="E102" i="20"/>
  <c r="E103" i="20"/>
  <c r="E104" i="20"/>
  <c r="K104" i="20"/>
  <c r="K103" i="20"/>
  <c r="K102" i="20"/>
  <c r="W8" i="23"/>
  <c r="W9" i="23"/>
  <c r="Q7" i="23"/>
  <c r="Q5" i="23" s="1"/>
  <c r="Q8" i="23"/>
  <c r="Q9" i="23"/>
  <c r="F5" i="23"/>
  <c r="G5" i="23"/>
  <c r="H5" i="23"/>
  <c r="I5" i="23"/>
  <c r="J5" i="23"/>
  <c r="K5" i="23"/>
  <c r="L5" i="23"/>
  <c r="M5" i="23"/>
  <c r="N5" i="23"/>
  <c r="O5" i="23"/>
  <c r="P5" i="23"/>
  <c r="R5" i="23"/>
  <c r="S5" i="23"/>
  <c r="T5" i="23"/>
  <c r="U5" i="23"/>
  <c r="V5" i="23"/>
  <c r="X5" i="23"/>
  <c r="Y5" i="23"/>
  <c r="Z5" i="23"/>
  <c r="AA5" i="23"/>
  <c r="AB5" i="23"/>
  <c r="E5" i="23"/>
  <c r="K8" i="23"/>
  <c r="K9" i="23"/>
  <c r="E9" i="23"/>
  <c r="E8" i="23"/>
  <c r="W7" i="23"/>
  <c r="AC7" i="23" s="1"/>
  <c r="K7" i="23"/>
  <c r="E7" i="23"/>
  <c r="F93" i="26"/>
  <c r="G93" i="26"/>
  <c r="H93" i="26"/>
  <c r="I93" i="26"/>
  <c r="J93" i="26"/>
  <c r="L93" i="26"/>
  <c r="M93" i="26"/>
  <c r="N93" i="26"/>
  <c r="O93" i="26"/>
  <c r="P93" i="26"/>
  <c r="R93" i="26"/>
  <c r="S93" i="26"/>
  <c r="T93" i="26"/>
  <c r="U93" i="26"/>
  <c r="V93" i="26"/>
  <c r="X93" i="26"/>
  <c r="Y93" i="26"/>
  <c r="Z93" i="26"/>
  <c r="AA93" i="26"/>
  <c r="AB93" i="26"/>
  <c r="E96" i="26"/>
  <c r="E97" i="26"/>
  <c r="E98" i="26"/>
  <c r="E99" i="26"/>
  <c r="E100" i="26"/>
  <c r="E101" i="26"/>
  <c r="E102" i="26"/>
  <c r="E95" i="26"/>
  <c r="Q95" i="26"/>
  <c r="Q96" i="26"/>
  <c r="Q97" i="26"/>
  <c r="Q98" i="26"/>
  <c r="Q99" i="26"/>
  <c r="Q100" i="26"/>
  <c r="Q101" i="26"/>
  <c r="Q102" i="26"/>
  <c r="K95" i="26"/>
  <c r="K96" i="26"/>
  <c r="K97" i="26"/>
  <c r="K98" i="26"/>
  <c r="K99" i="26"/>
  <c r="K100" i="26"/>
  <c r="K101" i="26"/>
  <c r="K102" i="26"/>
  <c r="Q90" i="26"/>
  <c r="K90" i="26"/>
  <c r="E90" i="26"/>
  <c r="E24" i="26"/>
  <c r="E11" i="25" l="1"/>
  <c r="K11" i="25"/>
  <c r="Q11" i="25"/>
  <c r="W11" i="25"/>
  <c r="F5" i="24"/>
  <c r="G5" i="24"/>
  <c r="H5" i="24"/>
  <c r="I5" i="24"/>
  <c r="J5" i="24"/>
  <c r="L5" i="24"/>
  <c r="M5" i="24"/>
  <c r="N5" i="24"/>
  <c r="O5" i="24"/>
  <c r="P5" i="24"/>
  <c r="R5" i="24"/>
  <c r="S5" i="24"/>
  <c r="T5" i="24"/>
  <c r="U5" i="24"/>
  <c r="V5" i="24"/>
  <c r="X5" i="24"/>
  <c r="Y5" i="24"/>
  <c r="Z5" i="24"/>
  <c r="AA5" i="24"/>
  <c r="AB5" i="24"/>
  <c r="W8" i="24"/>
  <c r="AC8" i="24" s="1"/>
  <c r="K8" i="24"/>
  <c r="E8" i="24"/>
  <c r="E43" i="16" l="1"/>
  <c r="AC11" i="25"/>
  <c r="F5" i="9"/>
  <c r="G5" i="9"/>
  <c r="H5" i="9"/>
  <c r="I5" i="9"/>
  <c r="J5" i="9"/>
  <c r="L5" i="9"/>
  <c r="M5" i="9"/>
  <c r="N5" i="9"/>
  <c r="O5" i="9"/>
  <c r="P5" i="9"/>
  <c r="R5" i="9"/>
  <c r="S5" i="9"/>
  <c r="T5" i="9"/>
  <c r="U5" i="9"/>
  <c r="V5" i="9"/>
  <c r="X5" i="9"/>
  <c r="Y5" i="9"/>
  <c r="Z5" i="9"/>
  <c r="AA5" i="9"/>
  <c r="E13" i="9"/>
  <c r="W14" i="9"/>
  <c r="E14" i="9" l="1"/>
  <c r="W9" i="9"/>
  <c r="Q9" i="9"/>
  <c r="K9" i="9"/>
  <c r="E9" i="9"/>
  <c r="F14" i="18"/>
  <c r="G14" i="18"/>
  <c r="H14" i="18"/>
  <c r="I14" i="18"/>
  <c r="J14" i="18"/>
  <c r="K14" i="18"/>
  <c r="L14" i="18"/>
  <c r="L5" i="18" s="1"/>
  <c r="M14" i="18"/>
  <c r="N14" i="18"/>
  <c r="N5" i="18" s="1"/>
  <c r="O14" i="18"/>
  <c r="P14" i="18"/>
  <c r="P5" i="18" s="1"/>
  <c r="Q14" i="18"/>
  <c r="R14" i="18"/>
  <c r="S14" i="18"/>
  <c r="T14" i="18"/>
  <c r="U14" i="18"/>
  <c r="V14" i="18"/>
  <c r="X14" i="18"/>
  <c r="X5" i="18" s="1"/>
  <c r="Y14" i="18"/>
  <c r="Z14" i="18"/>
  <c r="Z5" i="18" s="1"/>
  <c r="AA14" i="18"/>
  <c r="AB14" i="18"/>
  <c r="AB5" i="18" s="1"/>
  <c r="E14" i="18"/>
  <c r="W15" i="18"/>
  <c r="Q15" i="18"/>
  <c r="K15" i="18"/>
  <c r="L15" i="18"/>
  <c r="E15" i="18"/>
  <c r="F15" i="18"/>
  <c r="G15" i="18"/>
  <c r="I15" i="18"/>
  <c r="J15" i="18"/>
  <c r="M15" i="18"/>
  <c r="O15" i="18"/>
  <c r="P15" i="18"/>
  <c r="R15" i="18"/>
  <c r="S15" i="18"/>
  <c r="U15" i="18"/>
  <c r="V15" i="18"/>
  <c r="X15" i="18"/>
  <c r="Y15" i="18"/>
  <c r="AA15" i="18"/>
  <c r="AB15" i="18"/>
  <c r="F5" i="18"/>
  <c r="G5" i="18"/>
  <c r="H5" i="18"/>
  <c r="I5" i="18"/>
  <c r="J5" i="18"/>
  <c r="M5" i="18"/>
  <c r="O5" i="18"/>
  <c r="R5" i="18"/>
  <c r="S5" i="18"/>
  <c r="T5" i="18"/>
  <c r="U5" i="18"/>
  <c r="V5" i="18"/>
  <c r="Y5" i="18"/>
  <c r="AA5" i="18"/>
  <c r="E6" i="27"/>
  <c r="K6" i="27"/>
  <c r="Q6" i="27"/>
  <c r="W6" i="27"/>
  <c r="E7" i="27"/>
  <c r="K7" i="27"/>
  <c r="Q7" i="27"/>
  <c r="W7" i="27"/>
  <c r="E8" i="27"/>
  <c r="K8" i="27"/>
  <c r="Q8" i="27"/>
  <c r="W8" i="27"/>
  <c r="AC8" i="27" s="1"/>
  <c r="E9" i="27"/>
  <c r="K9" i="27"/>
  <c r="Q9" i="27"/>
  <c r="W9" i="27"/>
  <c r="AC7" i="27" l="1"/>
  <c r="K14" i="9"/>
  <c r="Q14" i="9"/>
  <c r="AC6" i="27"/>
  <c r="T25" i="15"/>
  <c r="T26" i="15"/>
  <c r="T27" i="15"/>
  <c r="T28" i="15"/>
  <c r="T29" i="15"/>
  <c r="T30" i="15"/>
  <c r="T31" i="15"/>
  <c r="T32" i="15"/>
  <c r="T33" i="15"/>
  <c r="T34" i="15"/>
  <c r="T35" i="15"/>
  <c r="T36" i="15"/>
  <c r="T37" i="15"/>
  <c r="T38" i="15"/>
  <c r="T39" i="15"/>
  <c r="T40" i="15"/>
  <c r="T41" i="15"/>
  <c r="T42" i="15"/>
  <c r="T43" i="15"/>
  <c r="T44" i="15"/>
  <c r="T45" i="15"/>
  <c r="T46" i="15"/>
  <c r="T47" i="15"/>
  <c r="T48" i="15"/>
  <c r="T49" i="15"/>
  <c r="T50" i="15"/>
  <c r="T51" i="15"/>
  <c r="T52" i="15"/>
  <c r="T53" i="15"/>
  <c r="T54" i="15"/>
  <c r="T55" i="15"/>
  <c r="T56" i="15"/>
  <c r="T57" i="15"/>
  <c r="T58" i="15"/>
  <c r="T59" i="15"/>
  <c r="T60" i="15"/>
  <c r="T24" i="15"/>
  <c r="AC14" i="9" l="1"/>
  <c r="K89" i="26"/>
  <c r="K24" i="26"/>
  <c r="T46" i="26"/>
  <c r="T47" i="26"/>
  <c r="T48" i="26"/>
  <c r="T49" i="26"/>
  <c r="T50" i="26"/>
  <c r="T51" i="26"/>
  <c r="T52" i="26"/>
  <c r="T53" i="26"/>
  <c r="T54" i="26"/>
  <c r="T55" i="26"/>
  <c r="T56" i="26"/>
  <c r="T57" i="26"/>
  <c r="T58" i="26"/>
  <c r="T59" i="26"/>
  <c r="T60" i="26"/>
  <c r="T61" i="26"/>
  <c r="T62" i="26"/>
  <c r="T63" i="26"/>
  <c r="T64" i="26"/>
  <c r="T65" i="26"/>
  <c r="T66" i="26"/>
  <c r="T67" i="26"/>
  <c r="T68" i="26"/>
  <c r="T69" i="26"/>
  <c r="T70" i="26"/>
  <c r="T71" i="26"/>
  <c r="T72" i="26"/>
  <c r="T73" i="26"/>
  <c r="T74" i="26"/>
  <c r="T75" i="26"/>
  <c r="T76" i="26"/>
  <c r="T77" i="26"/>
  <c r="F12" i="28"/>
  <c r="G12" i="28"/>
  <c r="H12" i="28"/>
  <c r="I12" i="28"/>
  <c r="J12" i="28"/>
  <c r="L12" i="28"/>
  <c r="M12" i="28"/>
  <c r="O12" i="28"/>
  <c r="P12" i="28"/>
  <c r="X12" i="28"/>
  <c r="Y12" i="28"/>
  <c r="Z12" i="28"/>
  <c r="AA12" i="28"/>
  <c r="AB12" i="28"/>
  <c r="F7" i="28"/>
  <c r="G7" i="28"/>
  <c r="H7" i="28"/>
  <c r="I7" i="28"/>
  <c r="J7" i="28"/>
  <c r="L7" i="28"/>
  <c r="L5" i="28" s="1"/>
  <c r="M7" i="28"/>
  <c r="M5" i="28" s="1"/>
  <c r="N7" i="28"/>
  <c r="N5" i="28" s="1"/>
  <c r="O7" i="28"/>
  <c r="O5" i="28" s="1"/>
  <c r="P7" i="28"/>
  <c r="R7" i="28"/>
  <c r="R5" i="28" s="1"/>
  <c r="S7" i="28"/>
  <c r="S5" i="28" s="1"/>
  <c r="T7" i="28"/>
  <c r="T5" i="28" s="1"/>
  <c r="U7" i="28"/>
  <c r="U5" i="28" s="1"/>
  <c r="V7" i="28"/>
  <c r="V5" i="28" s="1"/>
  <c r="V12" i="25" s="1"/>
  <c r="X7" i="28"/>
  <c r="Y7" i="28"/>
  <c r="Z7" i="28"/>
  <c r="AA7" i="28"/>
  <c r="AB7" i="28"/>
  <c r="AB5" i="28" s="1"/>
  <c r="K8" i="28"/>
  <c r="Q8" i="28"/>
  <c r="W8" i="28"/>
  <c r="K9" i="28"/>
  <c r="Q9" i="28"/>
  <c r="W9" i="28"/>
  <c r="K10" i="28"/>
  <c r="Q10" i="28"/>
  <c r="W10" i="28"/>
  <c r="K11" i="28"/>
  <c r="Q11" i="28"/>
  <c r="W11" i="28"/>
  <c r="Z5" i="28" l="1"/>
  <c r="J5" i="28"/>
  <c r="AA5" i="28"/>
  <c r="P5" i="28"/>
  <c r="G5" i="28"/>
  <c r="H5" i="28"/>
  <c r="Y5" i="28"/>
  <c r="F5" i="28"/>
  <c r="X5" i="28"/>
  <c r="AC11" i="28"/>
  <c r="AC9" i="28"/>
  <c r="Q7" i="28"/>
  <c r="K7" i="28"/>
  <c r="AC10" i="28"/>
  <c r="AC8" i="28"/>
  <c r="W7" i="28"/>
  <c r="AC7" i="28" s="1"/>
  <c r="Q6" i="28"/>
  <c r="W6" i="28"/>
  <c r="K6" i="28"/>
  <c r="W16" i="30" l="1"/>
  <c r="AC16" i="30" s="1"/>
  <c r="I5" i="30"/>
  <c r="J5" i="30"/>
  <c r="O5" i="30"/>
  <c r="P5" i="30"/>
  <c r="S5" i="30"/>
  <c r="U5" i="30"/>
  <c r="X5" i="30"/>
  <c r="AA5" i="30"/>
  <c r="F11" i="30"/>
  <c r="F5" i="30" s="1"/>
  <c r="G11" i="30"/>
  <c r="G5" i="30" s="1"/>
  <c r="G12" i="25" s="1"/>
  <c r="H11" i="30"/>
  <c r="H5" i="30" s="1"/>
  <c r="I11" i="30"/>
  <c r="J11" i="30"/>
  <c r="L11" i="30"/>
  <c r="L5" i="30" s="1"/>
  <c r="M11" i="30"/>
  <c r="M5" i="30" s="1"/>
  <c r="N11" i="30"/>
  <c r="N5" i="30" s="1"/>
  <c r="O11" i="30"/>
  <c r="P11" i="30"/>
  <c r="R11" i="30"/>
  <c r="R5" i="30" s="1"/>
  <c r="S11" i="30"/>
  <c r="T11" i="30"/>
  <c r="T5" i="30" s="1"/>
  <c r="U11" i="30"/>
  <c r="V11" i="30"/>
  <c r="V5" i="30" s="1"/>
  <c r="X11" i="30"/>
  <c r="Y11" i="30"/>
  <c r="Y5" i="30" s="1"/>
  <c r="Z11" i="30"/>
  <c r="Z5" i="30" s="1"/>
  <c r="AA11" i="30"/>
  <c r="AB11" i="30"/>
  <c r="AB5" i="30" s="1"/>
  <c r="E16" i="30"/>
  <c r="K16" i="30"/>
  <c r="W15" i="30"/>
  <c r="AC15" i="30" s="1"/>
  <c r="Q16" i="30"/>
  <c r="Q15" i="30"/>
  <c r="K15" i="30"/>
  <c r="E15" i="30"/>
  <c r="N6" i="20" l="1"/>
  <c r="F5" i="8"/>
  <c r="G5" i="8"/>
  <c r="H5" i="8"/>
  <c r="I5" i="8"/>
  <c r="J5" i="8"/>
  <c r="K5" i="8"/>
  <c r="L5" i="8"/>
  <c r="M5" i="8"/>
  <c r="N5" i="8"/>
  <c r="O5" i="8"/>
  <c r="P5" i="8"/>
  <c r="R5" i="8"/>
  <c r="S5" i="8"/>
  <c r="T5" i="8"/>
  <c r="U5" i="8"/>
  <c r="V5" i="8"/>
  <c r="X5" i="8"/>
  <c r="Y5" i="8"/>
  <c r="Z5" i="8"/>
  <c r="AA5" i="8"/>
  <c r="AB5" i="8"/>
  <c r="E5" i="8"/>
  <c r="W8" i="8"/>
  <c r="Q8" i="8"/>
  <c r="K8" i="8"/>
  <c r="E8" i="8"/>
  <c r="AC8" i="8" l="1"/>
  <c r="W51" i="18" l="1"/>
  <c r="Q51" i="18"/>
  <c r="K51" i="18"/>
  <c r="E51" i="18"/>
  <c r="AC51" i="18" l="1"/>
  <c r="K14" i="28"/>
  <c r="K16" i="28"/>
  <c r="Q14" i="28"/>
  <c r="F45" i="26" l="1"/>
  <c r="G45" i="26"/>
  <c r="H45" i="26"/>
  <c r="I45" i="26"/>
  <c r="J45" i="26"/>
  <c r="L45" i="26"/>
  <c r="M45" i="26"/>
  <c r="N45" i="26"/>
  <c r="O45" i="26"/>
  <c r="P45" i="26"/>
  <c r="R45" i="26"/>
  <c r="S45" i="26"/>
  <c r="T45" i="26"/>
  <c r="U45" i="26"/>
  <c r="V45" i="26"/>
  <c r="X45" i="26"/>
  <c r="Y45" i="26"/>
  <c r="Z45" i="26"/>
  <c r="AA45" i="26"/>
  <c r="AB45" i="26"/>
  <c r="W77" i="26"/>
  <c r="Q77" i="26"/>
  <c r="K77" i="26"/>
  <c r="E77" i="26"/>
  <c r="F5" i="20"/>
  <c r="G5" i="20"/>
  <c r="I5" i="20"/>
  <c r="J5" i="20"/>
  <c r="L5" i="20"/>
  <c r="M5" i="20"/>
  <c r="O5" i="20"/>
  <c r="P5" i="20"/>
  <c r="R5" i="20"/>
  <c r="S5" i="20"/>
  <c r="U5" i="20"/>
  <c r="V5" i="20"/>
  <c r="X5" i="20"/>
  <c r="Y5" i="20"/>
  <c r="AA5" i="20"/>
  <c r="AB5" i="20"/>
  <c r="H86" i="20"/>
  <c r="H87" i="20"/>
  <c r="H88" i="20"/>
  <c r="H89" i="20"/>
  <c r="H90" i="20"/>
  <c r="H91" i="20"/>
  <c r="H92" i="20"/>
  <c r="H93" i="20"/>
  <c r="H94" i="20"/>
  <c r="H95" i="20"/>
  <c r="H96" i="20"/>
  <c r="H97" i="20"/>
  <c r="H98" i="20"/>
  <c r="H99" i="20"/>
  <c r="H100" i="20"/>
  <c r="H101" i="20"/>
  <c r="H85" i="20"/>
  <c r="W86" i="20"/>
  <c r="W87" i="20"/>
  <c r="W88" i="20"/>
  <c r="W89" i="20"/>
  <c r="W90" i="20"/>
  <c r="W91" i="20"/>
  <c r="W92" i="20"/>
  <c r="W93" i="20"/>
  <c r="W94" i="20"/>
  <c r="W95" i="20"/>
  <c r="W96" i="20"/>
  <c r="W97" i="20"/>
  <c r="W98" i="20"/>
  <c r="W99" i="20"/>
  <c r="W100" i="20"/>
  <c r="W101" i="20"/>
  <c r="W85" i="20"/>
  <c r="Q86" i="20"/>
  <c r="AC86" i="20" s="1"/>
  <c r="Q87" i="20"/>
  <c r="Q88" i="20"/>
  <c r="Q89" i="20"/>
  <c r="Q90" i="20"/>
  <c r="AC90" i="20" s="1"/>
  <c r="Q91" i="20"/>
  <c r="Q92" i="20"/>
  <c r="Q93" i="20"/>
  <c r="Q94" i="20"/>
  <c r="AC94" i="20" s="1"/>
  <c r="Q95" i="20"/>
  <c r="Q96" i="20"/>
  <c r="Q97" i="20"/>
  <c r="Q98" i="20"/>
  <c r="AC98" i="20" s="1"/>
  <c r="Q99" i="20"/>
  <c r="Q100" i="20"/>
  <c r="Q101" i="20"/>
  <c r="Q85" i="20"/>
  <c r="AC85" i="20" s="1"/>
  <c r="K86" i="20"/>
  <c r="K87" i="20"/>
  <c r="K88" i="20"/>
  <c r="K89" i="20"/>
  <c r="K90" i="20"/>
  <c r="K91" i="20"/>
  <c r="K92" i="20"/>
  <c r="K93" i="20"/>
  <c r="K94" i="20"/>
  <c r="K95" i="20"/>
  <c r="K96" i="20"/>
  <c r="K97" i="20"/>
  <c r="K98" i="20"/>
  <c r="K99" i="20"/>
  <c r="K100" i="20"/>
  <c r="K101" i="20"/>
  <c r="K85" i="20"/>
  <c r="E86" i="20"/>
  <c r="E87" i="20"/>
  <c r="E88" i="20"/>
  <c r="E89" i="20"/>
  <c r="E90" i="20"/>
  <c r="E91" i="20"/>
  <c r="E92" i="20"/>
  <c r="E93" i="20"/>
  <c r="E94" i="20"/>
  <c r="E95" i="20"/>
  <c r="E96" i="20"/>
  <c r="E97" i="20"/>
  <c r="E98" i="20"/>
  <c r="E99" i="20"/>
  <c r="E100" i="20"/>
  <c r="E101" i="20"/>
  <c r="E85" i="20"/>
  <c r="AC100" i="20" l="1"/>
  <c r="W84" i="20"/>
  <c r="AC96" i="20"/>
  <c r="AC92" i="20"/>
  <c r="AC88" i="20"/>
  <c r="AC99" i="20"/>
  <c r="AC95" i="20"/>
  <c r="AC91" i="20"/>
  <c r="AC87" i="20"/>
  <c r="AC101" i="20"/>
  <c r="AC97" i="20"/>
  <c r="AC93" i="20"/>
  <c r="AC89" i="20"/>
  <c r="K5" i="19"/>
  <c r="L5" i="19"/>
  <c r="M5" i="19"/>
  <c r="N5" i="19"/>
  <c r="O5" i="19"/>
  <c r="P5" i="19"/>
  <c r="Q5" i="19"/>
  <c r="R5" i="19"/>
  <c r="S5" i="19"/>
  <c r="T5" i="19"/>
  <c r="U5" i="19"/>
  <c r="V5" i="19"/>
  <c r="X5" i="19"/>
  <c r="Y5" i="19"/>
  <c r="Z5" i="19"/>
  <c r="AA5" i="19"/>
  <c r="AB5" i="19"/>
  <c r="AC84" i="20" l="1"/>
  <c r="W94" i="26"/>
  <c r="W93" i="26" s="1"/>
  <c r="Q94" i="26"/>
  <c r="Q93" i="26" s="1"/>
  <c r="K94" i="26"/>
  <c r="K93" i="26" s="1"/>
  <c r="E94" i="26"/>
  <c r="E93" i="26" s="1"/>
  <c r="W76" i="26"/>
  <c r="Q76" i="26"/>
  <c r="K76" i="26"/>
  <c r="E76" i="26"/>
  <c r="AC76" i="26" l="1"/>
  <c r="AC94" i="26"/>
  <c r="Q92" i="26" l="1"/>
  <c r="W92" i="26"/>
  <c r="K92" i="26"/>
  <c r="E92" i="26"/>
  <c r="W75" i="26"/>
  <c r="Q75" i="26"/>
  <c r="K75" i="26"/>
  <c r="E75" i="26"/>
  <c r="W13" i="8"/>
  <c r="Q13" i="8"/>
  <c r="K13" i="8"/>
  <c r="E13" i="8"/>
  <c r="AC75" i="26" l="1"/>
  <c r="AC13" i="8"/>
  <c r="AC92" i="26"/>
  <c r="F23" i="15"/>
  <c r="G23" i="15"/>
  <c r="H23" i="15"/>
  <c r="I23" i="15"/>
  <c r="J23" i="15"/>
  <c r="L23" i="15"/>
  <c r="M23" i="15"/>
  <c r="N23" i="15"/>
  <c r="O23" i="15"/>
  <c r="P23" i="15"/>
  <c r="R23" i="15"/>
  <c r="S23" i="15"/>
  <c r="T23" i="15"/>
  <c r="U23" i="15"/>
  <c r="V23" i="15"/>
  <c r="X23" i="15"/>
  <c r="Y23" i="15"/>
  <c r="Z23" i="15"/>
  <c r="Z5" i="15" s="1"/>
  <c r="AA23" i="15"/>
  <c r="AB23" i="15"/>
  <c r="W60" i="15"/>
  <c r="Q60" i="15"/>
  <c r="K60" i="15"/>
  <c r="E60" i="15"/>
  <c r="Q84" i="26"/>
  <c r="AC60" i="15" l="1"/>
  <c r="F5" i="19"/>
  <c r="G5" i="19"/>
  <c r="H5" i="19"/>
  <c r="I5" i="19"/>
  <c r="J5" i="19"/>
  <c r="W11" i="19"/>
  <c r="W5" i="19" s="1"/>
  <c r="Q11" i="19"/>
  <c r="K11" i="19"/>
  <c r="E11" i="19"/>
  <c r="W8" i="13"/>
  <c r="Q8" i="13"/>
  <c r="K8" i="13"/>
  <c r="E8" i="13"/>
  <c r="F37" i="11" l="1"/>
  <c r="G37" i="11"/>
  <c r="H37" i="11"/>
  <c r="I37" i="11"/>
  <c r="J37" i="11"/>
  <c r="L37" i="11"/>
  <c r="M37" i="11"/>
  <c r="N37" i="11"/>
  <c r="O37" i="11"/>
  <c r="P37" i="11"/>
  <c r="R37" i="11"/>
  <c r="S37" i="11"/>
  <c r="T37" i="11"/>
  <c r="U37" i="11"/>
  <c r="V37" i="11"/>
  <c r="X37" i="11"/>
  <c r="Y37" i="11"/>
  <c r="Z37" i="11"/>
  <c r="AA37" i="11"/>
  <c r="AB37" i="11"/>
  <c r="W74" i="26"/>
  <c r="Q74" i="26"/>
  <c r="K74" i="26"/>
  <c r="E74" i="26"/>
  <c r="W73" i="26"/>
  <c r="Q73" i="26"/>
  <c r="K73" i="26"/>
  <c r="E73" i="26"/>
  <c r="W72" i="26"/>
  <c r="Q72" i="26"/>
  <c r="K72" i="26"/>
  <c r="E72" i="26"/>
  <c r="F71" i="20"/>
  <c r="G71" i="20"/>
  <c r="H71" i="20"/>
  <c r="I71" i="20"/>
  <c r="J71" i="20"/>
  <c r="L71" i="20"/>
  <c r="M71" i="20"/>
  <c r="N71" i="20"/>
  <c r="O71" i="20"/>
  <c r="P71" i="20"/>
  <c r="R71" i="20"/>
  <c r="S71" i="20"/>
  <c r="T71" i="20"/>
  <c r="U71" i="20"/>
  <c r="V71" i="20"/>
  <c r="X71" i="20"/>
  <c r="Y71" i="20"/>
  <c r="Z71" i="20"/>
  <c r="AA71" i="20"/>
  <c r="AB71" i="20"/>
  <c r="W73" i="20"/>
  <c r="W74" i="20"/>
  <c r="W75" i="20"/>
  <c r="W76" i="20"/>
  <c r="W77" i="20"/>
  <c r="W78" i="20"/>
  <c r="W79" i="20"/>
  <c r="W80" i="20"/>
  <c r="W81" i="20"/>
  <c r="W82" i="20"/>
  <c r="W83" i="20"/>
  <c r="W72" i="20"/>
  <c r="Q73" i="20"/>
  <c r="Q74" i="20"/>
  <c r="AC74" i="20" s="1"/>
  <c r="Q75" i="20"/>
  <c r="AC75" i="20" s="1"/>
  <c r="Q76" i="20"/>
  <c r="AC76" i="20" s="1"/>
  <c r="Q77" i="20"/>
  <c r="AC77" i="20" s="1"/>
  <c r="Q78" i="20"/>
  <c r="AC78" i="20" s="1"/>
  <c r="Q79" i="20"/>
  <c r="AC79" i="20" s="1"/>
  <c r="Q80" i="20"/>
  <c r="AC80" i="20" s="1"/>
  <c r="Q81" i="20"/>
  <c r="AC81" i="20" s="1"/>
  <c r="Q82" i="20"/>
  <c r="AC82" i="20" s="1"/>
  <c r="Q83" i="20"/>
  <c r="AC83" i="20" s="1"/>
  <c r="Q72" i="20"/>
  <c r="K73" i="20"/>
  <c r="K74" i="20"/>
  <c r="K75" i="20"/>
  <c r="K76" i="20"/>
  <c r="K77" i="20"/>
  <c r="K78" i="20"/>
  <c r="K79" i="20"/>
  <c r="K80" i="20"/>
  <c r="K81" i="20"/>
  <c r="K82" i="20"/>
  <c r="K83" i="20"/>
  <c r="K72" i="20"/>
  <c r="E73" i="20"/>
  <c r="E74" i="20"/>
  <c r="E75" i="20"/>
  <c r="E76" i="20"/>
  <c r="E77" i="20"/>
  <c r="E78" i="20"/>
  <c r="E79" i="20"/>
  <c r="E80" i="20"/>
  <c r="E81" i="20"/>
  <c r="E82" i="20"/>
  <c r="E83" i="20"/>
  <c r="E72" i="20"/>
  <c r="AC72" i="26" l="1"/>
  <c r="AC74" i="26"/>
  <c r="AC73" i="26"/>
  <c r="E71" i="20"/>
  <c r="Q71" i="20"/>
  <c r="K71" i="20"/>
  <c r="AC73" i="20"/>
  <c r="AC72" i="20"/>
  <c r="W71" i="20"/>
  <c r="AC71" i="20" s="1"/>
  <c r="W13" i="28" l="1"/>
  <c r="W14" i="28"/>
  <c r="Q13" i="28"/>
  <c r="Q12" i="28" s="1"/>
  <c r="K13" i="28"/>
  <c r="K12" i="28" s="1"/>
  <c r="E13" i="28"/>
  <c r="E14" i="28"/>
  <c r="W16" i="28"/>
  <c r="W16" i="13"/>
  <c r="Q16" i="13"/>
  <c r="K16" i="13"/>
  <c r="E16" i="13"/>
  <c r="W12" i="13"/>
  <c r="W13" i="13"/>
  <c r="W14" i="13"/>
  <c r="W15" i="13"/>
  <c r="Q12" i="13"/>
  <c r="Q13" i="13"/>
  <c r="Q14" i="13"/>
  <c r="Q15" i="13"/>
  <c r="K12" i="13"/>
  <c r="K13" i="13"/>
  <c r="K14" i="13"/>
  <c r="K15" i="13"/>
  <c r="E12" i="13"/>
  <c r="E13" i="13"/>
  <c r="E14" i="13"/>
  <c r="E15" i="13"/>
  <c r="W11" i="13"/>
  <c r="Q11" i="13"/>
  <c r="K11" i="13"/>
  <c r="E11" i="13"/>
  <c r="E12" i="28" l="1"/>
  <c r="W12" i="28"/>
  <c r="AC11" i="13"/>
  <c r="AC13" i="13"/>
  <c r="AC14" i="28"/>
  <c r="AC13" i="28"/>
  <c r="AC16" i="13"/>
  <c r="AC14" i="13"/>
  <c r="AC15" i="13"/>
  <c r="AC12" i="13"/>
  <c r="F49" i="20"/>
  <c r="G49" i="20"/>
  <c r="H49" i="20"/>
  <c r="I49" i="20"/>
  <c r="J49" i="20"/>
  <c r="L49" i="20"/>
  <c r="M49" i="20"/>
  <c r="N49" i="20"/>
  <c r="O49" i="20"/>
  <c r="P49" i="20"/>
  <c r="R49" i="20"/>
  <c r="S49" i="20"/>
  <c r="T49" i="20"/>
  <c r="U49" i="20"/>
  <c r="V49" i="20"/>
  <c r="X49" i="20"/>
  <c r="Y49" i="20"/>
  <c r="Z49" i="20"/>
  <c r="AA49" i="20"/>
  <c r="AB49" i="20"/>
  <c r="W27" i="20"/>
  <c r="W29" i="20"/>
  <c r="W30" i="20"/>
  <c r="AC30" i="20" s="1"/>
  <c r="W31" i="20"/>
  <c r="AC31" i="20" s="1"/>
  <c r="W32" i="20"/>
  <c r="W33" i="20"/>
  <c r="W34" i="20"/>
  <c r="AC34" i="20" s="1"/>
  <c r="W36" i="20"/>
  <c r="AC36" i="20" s="1"/>
  <c r="W37" i="20"/>
  <c r="W38" i="20"/>
  <c r="W39" i="20"/>
  <c r="AC39" i="20" s="1"/>
  <c r="W40" i="20"/>
  <c r="AC40" i="20" s="1"/>
  <c r="W41" i="20"/>
  <c r="W42" i="20"/>
  <c r="W45" i="20"/>
  <c r="AC45" i="20" s="1"/>
  <c r="W46" i="20"/>
  <c r="AC46" i="20" s="1"/>
  <c r="W47" i="20"/>
  <c r="W48" i="20"/>
  <c r="W50" i="20"/>
  <c r="W51" i="20"/>
  <c r="W52" i="20"/>
  <c r="W53" i="20"/>
  <c r="W54" i="20"/>
  <c r="W55" i="20"/>
  <c r="W56" i="20"/>
  <c r="W57" i="20"/>
  <c r="W58" i="20"/>
  <c r="W59" i="20"/>
  <c r="W60" i="20"/>
  <c r="W61" i="20"/>
  <c r="W62" i="20"/>
  <c r="W63" i="20"/>
  <c r="W64" i="20"/>
  <c r="W65" i="20"/>
  <c r="W66" i="20"/>
  <c r="W67" i="20"/>
  <c r="W68" i="20"/>
  <c r="W69" i="20"/>
  <c r="W70" i="20"/>
  <c r="Q27" i="20"/>
  <c r="Q29" i="20"/>
  <c r="Q30" i="20"/>
  <c r="Q31" i="20"/>
  <c r="Q32" i="20"/>
  <c r="Q33" i="20"/>
  <c r="Q34" i="20"/>
  <c r="Q36" i="20"/>
  <c r="Q37" i="20"/>
  <c r="Q38" i="20"/>
  <c r="Q39" i="20"/>
  <c r="Q40" i="20"/>
  <c r="Q41" i="20"/>
  <c r="Q42" i="20"/>
  <c r="Q45" i="20"/>
  <c r="Q46" i="20"/>
  <c r="Q47" i="20"/>
  <c r="Q48" i="20"/>
  <c r="Q50" i="20"/>
  <c r="Q51" i="20"/>
  <c r="Q52" i="20"/>
  <c r="Q53" i="20"/>
  <c r="Q54" i="20"/>
  <c r="Q55" i="20"/>
  <c r="Q56" i="20"/>
  <c r="Q57" i="20"/>
  <c r="Q58" i="20"/>
  <c r="Q59" i="20"/>
  <c r="Q60" i="20"/>
  <c r="Q61" i="20"/>
  <c r="Q62" i="20"/>
  <c r="Q63" i="20"/>
  <c r="Q64" i="20"/>
  <c r="Q65" i="20"/>
  <c r="Q66" i="20"/>
  <c r="Q67" i="20"/>
  <c r="Q68" i="20"/>
  <c r="Q69" i="20"/>
  <c r="Q70" i="20"/>
  <c r="K27" i="20"/>
  <c r="K29" i="20"/>
  <c r="K30" i="20"/>
  <c r="K31" i="20"/>
  <c r="K32" i="20"/>
  <c r="K33" i="20"/>
  <c r="K34" i="20"/>
  <c r="K36" i="20"/>
  <c r="K37" i="20"/>
  <c r="K38" i="20"/>
  <c r="K39" i="20"/>
  <c r="K40" i="20"/>
  <c r="K41" i="20"/>
  <c r="K42" i="20"/>
  <c r="K45" i="20"/>
  <c r="K46" i="20"/>
  <c r="K47" i="20"/>
  <c r="K48" i="20"/>
  <c r="K50" i="20"/>
  <c r="K51" i="20"/>
  <c r="K52" i="20"/>
  <c r="K53" i="20"/>
  <c r="K54" i="20"/>
  <c r="K55" i="20"/>
  <c r="K56" i="20"/>
  <c r="K57" i="20"/>
  <c r="K58" i="20"/>
  <c r="K59" i="20"/>
  <c r="K60" i="20"/>
  <c r="K61" i="20"/>
  <c r="K62" i="20"/>
  <c r="K63" i="20"/>
  <c r="K64" i="20"/>
  <c r="K65" i="20"/>
  <c r="K66" i="20"/>
  <c r="K67" i="20"/>
  <c r="K68" i="20"/>
  <c r="K69" i="20"/>
  <c r="K70" i="20"/>
  <c r="E27" i="20"/>
  <c r="E30" i="20"/>
  <c r="E31" i="20"/>
  <c r="E32" i="20"/>
  <c r="E33" i="20"/>
  <c r="E36" i="20"/>
  <c r="E37" i="20"/>
  <c r="E39" i="20"/>
  <c r="E40" i="20"/>
  <c r="E41" i="20"/>
  <c r="E42" i="20"/>
  <c r="E45" i="20"/>
  <c r="E46" i="20"/>
  <c r="E47" i="20"/>
  <c r="E48" i="20"/>
  <c r="E50" i="20"/>
  <c r="E51" i="20"/>
  <c r="E52" i="20"/>
  <c r="E53" i="20"/>
  <c r="E54" i="20"/>
  <c r="E55" i="20"/>
  <c r="E56" i="20"/>
  <c r="E57" i="20"/>
  <c r="E58" i="20"/>
  <c r="E59" i="20"/>
  <c r="E60" i="20"/>
  <c r="E61" i="20"/>
  <c r="E62" i="20"/>
  <c r="E63" i="20"/>
  <c r="E64" i="20"/>
  <c r="E65" i="20"/>
  <c r="E66" i="20"/>
  <c r="E67" i="20"/>
  <c r="E68" i="20"/>
  <c r="E69" i="20"/>
  <c r="E70" i="20"/>
  <c r="F6" i="20"/>
  <c r="G6" i="20"/>
  <c r="H6" i="20"/>
  <c r="I6" i="20"/>
  <c r="J6" i="20"/>
  <c r="L6" i="20"/>
  <c r="M6" i="20"/>
  <c r="O6" i="20"/>
  <c r="P6" i="20"/>
  <c r="R6" i="20"/>
  <c r="S6" i="20"/>
  <c r="T6" i="20"/>
  <c r="U6" i="20"/>
  <c r="V6" i="20"/>
  <c r="X6" i="20"/>
  <c r="Y6" i="20"/>
  <c r="Z6" i="20"/>
  <c r="AA6" i="20"/>
  <c r="AB6" i="20"/>
  <c r="W15" i="20"/>
  <c r="W16" i="20"/>
  <c r="W17" i="20"/>
  <c r="W18" i="20"/>
  <c r="Q15" i="20"/>
  <c r="Q16" i="20"/>
  <c r="Q17" i="20"/>
  <c r="Q18" i="20"/>
  <c r="K15" i="20"/>
  <c r="K16" i="20"/>
  <c r="K17" i="20"/>
  <c r="K18" i="20"/>
  <c r="E15" i="20"/>
  <c r="E16" i="20"/>
  <c r="E17" i="20"/>
  <c r="E18" i="20"/>
  <c r="W14" i="20"/>
  <c r="Q14" i="20"/>
  <c r="K14" i="20"/>
  <c r="E14" i="20"/>
  <c r="W11" i="20"/>
  <c r="Q11" i="20"/>
  <c r="K11" i="20"/>
  <c r="K6" i="20" s="1"/>
  <c r="E11" i="20"/>
  <c r="W9" i="20"/>
  <c r="Q9" i="20"/>
  <c r="K9" i="20"/>
  <c r="E9" i="20"/>
  <c r="AC9" i="20" l="1"/>
  <c r="AC11" i="20"/>
  <c r="AC14" i="20"/>
  <c r="AC48" i="20"/>
  <c r="AC42" i="20"/>
  <c r="AC38" i="20"/>
  <c r="AC33" i="20"/>
  <c r="AC29" i="20"/>
  <c r="AC47" i="20"/>
  <c r="AC41" i="20"/>
  <c r="AC37" i="20"/>
  <c r="AC32" i="20"/>
  <c r="AC27" i="20"/>
  <c r="E49" i="20"/>
  <c r="Q49" i="20"/>
  <c r="AC67" i="20"/>
  <c r="AC63" i="20"/>
  <c r="AC59" i="20"/>
  <c r="AC55" i="20"/>
  <c r="AC51" i="20"/>
  <c r="AC70" i="20"/>
  <c r="AC66" i="20"/>
  <c r="AC62" i="20"/>
  <c r="AC58" i="20"/>
  <c r="AC54" i="20"/>
  <c r="AC50" i="20"/>
  <c r="K49" i="20"/>
  <c r="AC17" i="20"/>
  <c r="AC16" i="20"/>
  <c r="AC12" i="28"/>
  <c r="AC69" i="20"/>
  <c r="AC65" i="20"/>
  <c r="AC61" i="20"/>
  <c r="AC57" i="20"/>
  <c r="AC53" i="20"/>
  <c r="W49" i="20"/>
  <c r="AC18" i="20"/>
  <c r="AC68" i="20"/>
  <c r="AC64" i="20"/>
  <c r="AC60" i="20"/>
  <c r="AC56" i="20"/>
  <c r="AC52" i="20"/>
  <c r="AC15" i="20"/>
  <c r="E71" i="26"/>
  <c r="W49" i="26"/>
  <c r="W51" i="26"/>
  <c r="W52" i="26"/>
  <c r="W53" i="26"/>
  <c r="W54" i="26"/>
  <c r="W55" i="26"/>
  <c r="W56" i="26"/>
  <c r="W58" i="26"/>
  <c r="W59" i="26"/>
  <c r="W60" i="26"/>
  <c r="W61" i="26"/>
  <c r="W62" i="26"/>
  <c r="W63" i="26"/>
  <c r="W64" i="26"/>
  <c r="W67" i="26"/>
  <c r="W68" i="26"/>
  <c r="W69" i="26"/>
  <c r="W70" i="26"/>
  <c r="W71" i="26"/>
  <c r="Q49" i="26"/>
  <c r="Q50" i="26"/>
  <c r="Q51" i="26"/>
  <c r="Q52" i="26"/>
  <c r="Q53" i="26"/>
  <c r="Q54" i="26"/>
  <c r="Q55" i="26"/>
  <c r="Q56" i="26"/>
  <c r="Q57" i="26"/>
  <c r="Q58" i="26"/>
  <c r="Q59" i="26"/>
  <c r="Q60" i="26"/>
  <c r="Q61" i="26"/>
  <c r="Q62" i="26"/>
  <c r="Q63" i="26"/>
  <c r="Q64" i="26"/>
  <c r="Q67" i="26"/>
  <c r="Q68" i="26"/>
  <c r="Q69" i="26"/>
  <c r="Q70" i="26"/>
  <c r="Q71" i="26"/>
  <c r="K49" i="26"/>
  <c r="K51" i="26"/>
  <c r="K52" i="26"/>
  <c r="K53" i="26"/>
  <c r="K54" i="26"/>
  <c r="K55" i="26"/>
  <c r="K56" i="26"/>
  <c r="K58" i="26"/>
  <c r="K59" i="26"/>
  <c r="K60" i="26"/>
  <c r="K61" i="26"/>
  <c r="K62" i="26"/>
  <c r="K63" i="26"/>
  <c r="K64" i="26"/>
  <c r="K67" i="26"/>
  <c r="K68" i="26"/>
  <c r="K69" i="26"/>
  <c r="K70" i="26"/>
  <c r="K71" i="26"/>
  <c r="E49" i="26"/>
  <c r="E52" i="26"/>
  <c r="E53" i="26"/>
  <c r="E54" i="26"/>
  <c r="E55" i="26"/>
  <c r="E58" i="26"/>
  <c r="E59" i="26"/>
  <c r="E61" i="26"/>
  <c r="E62" i="26"/>
  <c r="E63" i="26"/>
  <c r="E64" i="26"/>
  <c r="E67" i="26"/>
  <c r="E68" i="26"/>
  <c r="E69" i="26"/>
  <c r="E70" i="26"/>
  <c r="AC49" i="26" l="1"/>
  <c r="AC67" i="26"/>
  <c r="AC61" i="26"/>
  <c r="AC69" i="26"/>
  <c r="AC63" i="26"/>
  <c r="AC59" i="26"/>
  <c r="AC53" i="26"/>
  <c r="AC55" i="26"/>
  <c r="AC51" i="26"/>
  <c r="AC49" i="20"/>
  <c r="AC70" i="26"/>
  <c r="AC62" i="26"/>
  <c r="AC58" i="26"/>
  <c r="AC54" i="26"/>
  <c r="AC68" i="26"/>
  <c r="AC64" i="26"/>
  <c r="AC60" i="26"/>
  <c r="AC56" i="26"/>
  <c r="AC52" i="26"/>
  <c r="AC71" i="26"/>
  <c r="E42" i="16" l="1"/>
  <c r="W12" i="20" l="1"/>
  <c r="Q12" i="20"/>
  <c r="K12" i="20"/>
  <c r="E12" i="20"/>
  <c r="W13" i="20"/>
  <c r="Q13" i="20"/>
  <c r="K13" i="20"/>
  <c r="E13" i="20"/>
  <c r="AC13" i="20" l="1"/>
  <c r="AC12" i="20"/>
  <c r="W12" i="8"/>
  <c r="Q12" i="8"/>
  <c r="K12" i="8"/>
  <c r="E12" i="8"/>
  <c r="AC12" i="8" l="1"/>
  <c r="W7" i="8"/>
  <c r="Q7" i="8"/>
  <c r="K7" i="8"/>
  <c r="E7" i="8"/>
  <c r="AC7" i="8" l="1"/>
  <c r="K5" i="29" l="1"/>
  <c r="L5" i="29"/>
  <c r="M5" i="29"/>
  <c r="N5" i="29"/>
  <c r="O5" i="29"/>
  <c r="P5" i="29"/>
  <c r="Q5" i="29"/>
  <c r="R5" i="29"/>
  <c r="S5" i="29"/>
  <c r="T5" i="29"/>
  <c r="U5" i="29"/>
  <c r="V5" i="29"/>
  <c r="X5" i="29"/>
  <c r="Y5" i="29"/>
  <c r="Z5" i="29"/>
  <c r="AA5" i="29"/>
  <c r="AB5" i="29"/>
  <c r="W10" i="13" l="1"/>
  <c r="Q10" i="13"/>
  <c r="K10" i="13"/>
  <c r="E10" i="13"/>
  <c r="Q41" i="16"/>
  <c r="K41" i="16"/>
  <c r="E41" i="16"/>
  <c r="Q8" i="16"/>
  <c r="K8" i="16"/>
  <c r="I6" i="28"/>
  <c r="I5" i="28" s="1"/>
  <c r="E6" i="28" l="1"/>
  <c r="AC10" i="13"/>
  <c r="AC41" i="16"/>
  <c r="F9" i="30"/>
  <c r="G9" i="30"/>
  <c r="H9" i="30"/>
  <c r="I9" i="30"/>
  <c r="J9" i="30"/>
  <c r="L9" i="30"/>
  <c r="M9" i="30"/>
  <c r="N9" i="30"/>
  <c r="O9" i="30"/>
  <c r="P9" i="30"/>
  <c r="R9" i="30"/>
  <c r="S9" i="30"/>
  <c r="T9" i="30"/>
  <c r="U9" i="30"/>
  <c r="V9" i="30"/>
  <c r="X9" i="30"/>
  <c r="Y9" i="30"/>
  <c r="Z9" i="30"/>
  <c r="AA9" i="30"/>
  <c r="AB9" i="30"/>
  <c r="F6" i="30"/>
  <c r="G6" i="30"/>
  <c r="H6" i="30"/>
  <c r="I6" i="30"/>
  <c r="J6" i="30"/>
  <c r="L6" i="30"/>
  <c r="M6" i="30"/>
  <c r="N6" i="30"/>
  <c r="O6" i="30"/>
  <c r="P6" i="30"/>
  <c r="R6" i="30"/>
  <c r="S6" i="30"/>
  <c r="T6" i="30"/>
  <c r="U6" i="30"/>
  <c r="V6" i="30"/>
  <c r="X6" i="30"/>
  <c r="Y6" i="30"/>
  <c r="Z6" i="30"/>
  <c r="AA6" i="30"/>
  <c r="AB6" i="30"/>
  <c r="F22" i="20"/>
  <c r="G22" i="20"/>
  <c r="H22" i="20"/>
  <c r="I22" i="20"/>
  <c r="J22" i="20"/>
  <c r="L22" i="20"/>
  <c r="M22" i="20"/>
  <c r="N22" i="20"/>
  <c r="O22" i="20"/>
  <c r="P22" i="20"/>
  <c r="R22" i="20"/>
  <c r="S22" i="20"/>
  <c r="T22" i="20"/>
  <c r="U22" i="20"/>
  <c r="V22" i="20"/>
  <c r="X22" i="20"/>
  <c r="Y22" i="20"/>
  <c r="Z22" i="20"/>
  <c r="AA22" i="20"/>
  <c r="AB22" i="20"/>
  <c r="E7" i="20"/>
  <c r="K7" i="20"/>
  <c r="Q7" i="20"/>
  <c r="W7" i="20"/>
  <c r="E8" i="20"/>
  <c r="K8" i="20"/>
  <c r="Q8" i="20"/>
  <c r="W8" i="20"/>
  <c r="E10" i="20"/>
  <c r="K10" i="20"/>
  <c r="Q10" i="20"/>
  <c r="W10" i="20"/>
  <c r="F19" i="20"/>
  <c r="G19" i="20"/>
  <c r="H19" i="20"/>
  <c r="H5" i="20" s="1"/>
  <c r="I19" i="20"/>
  <c r="J19" i="20"/>
  <c r="L19" i="20"/>
  <c r="M19" i="20"/>
  <c r="N19" i="20"/>
  <c r="N5" i="20" s="1"/>
  <c r="O19" i="20"/>
  <c r="P19" i="20"/>
  <c r="R19" i="20"/>
  <c r="S19" i="20"/>
  <c r="T19" i="20"/>
  <c r="T5" i="20" s="1"/>
  <c r="U19" i="20"/>
  <c r="V19" i="20"/>
  <c r="X19" i="20"/>
  <c r="Y19" i="20"/>
  <c r="Z19" i="20"/>
  <c r="Z5" i="20" s="1"/>
  <c r="AA19" i="20"/>
  <c r="AB19" i="20"/>
  <c r="E20" i="20"/>
  <c r="K20" i="20"/>
  <c r="Q20" i="20"/>
  <c r="W20" i="20"/>
  <c r="E21" i="20"/>
  <c r="K21" i="20"/>
  <c r="Q21" i="20"/>
  <c r="W21" i="20"/>
  <c r="E23" i="20"/>
  <c r="K23" i="20"/>
  <c r="Q23" i="20"/>
  <c r="W23" i="20"/>
  <c r="E24" i="20"/>
  <c r="K24" i="20"/>
  <c r="Q24" i="20"/>
  <c r="W24" i="20"/>
  <c r="E25" i="20"/>
  <c r="K25" i="20"/>
  <c r="Q25" i="20"/>
  <c r="W25" i="20"/>
  <c r="E26" i="20"/>
  <c r="K26" i="20"/>
  <c r="Q26" i="20"/>
  <c r="W26" i="20"/>
  <c r="F28" i="20"/>
  <c r="G28" i="20"/>
  <c r="I28" i="20"/>
  <c r="J28" i="20"/>
  <c r="L28" i="20"/>
  <c r="M28" i="20"/>
  <c r="N28" i="20"/>
  <c r="O28" i="20"/>
  <c r="P28" i="20"/>
  <c r="R28" i="20"/>
  <c r="S28" i="20"/>
  <c r="T28" i="20"/>
  <c r="U28" i="20"/>
  <c r="X28" i="20"/>
  <c r="Y28" i="20"/>
  <c r="Z28" i="20"/>
  <c r="AA28" i="20"/>
  <c r="AB28" i="20"/>
  <c r="H29" i="20"/>
  <c r="E29" i="20" s="1"/>
  <c r="H34" i="20"/>
  <c r="E34" i="20" s="1"/>
  <c r="F35" i="20"/>
  <c r="G35" i="20"/>
  <c r="I35" i="20"/>
  <c r="I43" i="20" s="1"/>
  <c r="I44" i="20" s="1"/>
  <c r="J35" i="20"/>
  <c r="J43" i="20" s="1"/>
  <c r="J44" i="20" s="1"/>
  <c r="L35" i="20"/>
  <c r="M35" i="20"/>
  <c r="M43" i="20" s="1"/>
  <c r="M44" i="20" s="1"/>
  <c r="N35" i="20"/>
  <c r="N43" i="20" s="1"/>
  <c r="N44" i="20" s="1"/>
  <c r="O35" i="20"/>
  <c r="O43" i="20" s="1"/>
  <c r="O44" i="20" s="1"/>
  <c r="P35" i="20"/>
  <c r="R35" i="20"/>
  <c r="S35" i="20"/>
  <c r="S43" i="20" s="1"/>
  <c r="S44" i="20" s="1"/>
  <c r="T35" i="20"/>
  <c r="T43" i="20" s="1"/>
  <c r="T44" i="20" s="1"/>
  <c r="U35" i="20"/>
  <c r="V35" i="20"/>
  <c r="V43" i="20" s="1"/>
  <c r="V44" i="20" s="1"/>
  <c r="X35" i="20"/>
  <c r="Y35" i="20"/>
  <c r="Z35" i="20"/>
  <c r="AA35" i="20"/>
  <c r="AA43" i="20" s="1"/>
  <c r="AA44" i="20" s="1"/>
  <c r="AB35" i="20"/>
  <c r="H38" i="20"/>
  <c r="P43" i="20"/>
  <c r="P44" i="20" s="1"/>
  <c r="F9" i="17"/>
  <c r="F8" i="17" s="1"/>
  <c r="F5" i="17" s="1"/>
  <c r="G9" i="17"/>
  <c r="G8" i="17" s="1"/>
  <c r="G5" i="17" s="1"/>
  <c r="H9" i="17"/>
  <c r="H8" i="17" s="1"/>
  <c r="H5" i="17" s="1"/>
  <c r="I9" i="17"/>
  <c r="I8" i="17" s="1"/>
  <c r="I5" i="17" s="1"/>
  <c r="J9" i="17"/>
  <c r="J8" i="17" s="1"/>
  <c r="J5" i="17" s="1"/>
  <c r="L9" i="17"/>
  <c r="L8" i="17" s="1"/>
  <c r="L5" i="17" s="1"/>
  <c r="L12" i="25" s="1"/>
  <c r="M9" i="17"/>
  <c r="M8" i="17" s="1"/>
  <c r="M5" i="17" s="1"/>
  <c r="M12" i="25" s="1"/>
  <c r="N9" i="17"/>
  <c r="N8" i="17" s="1"/>
  <c r="N5" i="17" s="1"/>
  <c r="N12" i="25" s="1"/>
  <c r="O9" i="17"/>
  <c r="O8" i="17" s="1"/>
  <c r="O5" i="17" s="1"/>
  <c r="O12" i="25" s="1"/>
  <c r="P9" i="17"/>
  <c r="P8" i="17" s="1"/>
  <c r="P5" i="17" s="1"/>
  <c r="P12" i="25" s="1"/>
  <c r="R9" i="17"/>
  <c r="R8" i="17" s="1"/>
  <c r="R5" i="17" s="1"/>
  <c r="R12" i="25" s="1"/>
  <c r="S9" i="17"/>
  <c r="S8" i="17" s="1"/>
  <c r="S5" i="17" s="1"/>
  <c r="S12" i="25" s="1"/>
  <c r="T9" i="17"/>
  <c r="T8" i="17" s="1"/>
  <c r="T5" i="17" s="1"/>
  <c r="U9" i="17"/>
  <c r="U8" i="17" s="1"/>
  <c r="U5" i="17" s="1"/>
  <c r="U12" i="25" s="1"/>
  <c r="V9" i="17"/>
  <c r="V8" i="17" s="1"/>
  <c r="V5" i="17" s="1"/>
  <c r="X9" i="17"/>
  <c r="X8" i="17" s="1"/>
  <c r="X5" i="17" s="1"/>
  <c r="X12" i="25" s="1"/>
  <c r="Y9" i="17"/>
  <c r="Y8" i="17" s="1"/>
  <c r="Y5" i="17" s="1"/>
  <c r="Z9" i="17"/>
  <c r="Z8" i="17" s="1"/>
  <c r="Z5" i="17" s="1"/>
  <c r="AA9" i="17"/>
  <c r="AA8" i="17" s="1"/>
  <c r="AA5" i="17" s="1"/>
  <c r="AA12" i="25" s="1"/>
  <c r="AB9" i="17"/>
  <c r="AB8" i="17" s="1"/>
  <c r="AB5" i="17" s="1"/>
  <c r="AB12" i="25" s="1"/>
  <c r="Y43" i="20" l="1"/>
  <c r="Y44" i="20" s="1"/>
  <c r="AC21" i="20"/>
  <c r="AC20" i="20"/>
  <c r="AC10" i="20"/>
  <c r="AC8" i="20"/>
  <c r="H35" i="20"/>
  <c r="E35" i="20" s="1"/>
  <c r="E38" i="20"/>
  <c r="W6" i="20"/>
  <c r="W35" i="20"/>
  <c r="Q6" i="20"/>
  <c r="Q35" i="20"/>
  <c r="Z43" i="20"/>
  <c r="Z44" i="20" s="1"/>
  <c r="K35" i="20"/>
  <c r="U43" i="20"/>
  <c r="U44" i="20" s="1"/>
  <c r="L43" i="20"/>
  <c r="K28" i="20"/>
  <c r="E6" i="20"/>
  <c r="AB43" i="20"/>
  <c r="AB44" i="20" s="1"/>
  <c r="X43" i="20"/>
  <c r="W28" i="20"/>
  <c r="Q28" i="20"/>
  <c r="E22" i="20"/>
  <c r="AC7" i="20"/>
  <c r="Q22" i="20"/>
  <c r="K22" i="20"/>
  <c r="AC24" i="20"/>
  <c r="AC23" i="20"/>
  <c r="Q19" i="20"/>
  <c r="Q5" i="20" s="1"/>
  <c r="W19" i="20"/>
  <c r="W22" i="20"/>
  <c r="AC25" i="20"/>
  <c r="K19" i="20"/>
  <c r="G43" i="20"/>
  <c r="G44" i="20" s="1"/>
  <c r="E19" i="20"/>
  <c r="E5" i="20" s="1"/>
  <c r="R43" i="20"/>
  <c r="F43" i="20"/>
  <c r="H28" i="20"/>
  <c r="AC26" i="20"/>
  <c r="E6" i="18"/>
  <c r="W50" i="18"/>
  <c r="Q50" i="18"/>
  <c r="K50" i="18"/>
  <c r="E50" i="18"/>
  <c r="W38" i="11"/>
  <c r="W37" i="11" s="1"/>
  <c r="Q38" i="11"/>
  <c r="Q37" i="11" s="1"/>
  <c r="K38" i="11"/>
  <c r="K37" i="11" s="1"/>
  <c r="F6" i="11"/>
  <c r="G6" i="11"/>
  <c r="H6" i="11"/>
  <c r="I6" i="11"/>
  <c r="I5" i="11" s="1"/>
  <c r="J6" i="11"/>
  <c r="L6" i="11"/>
  <c r="M6" i="11"/>
  <c r="N6" i="11"/>
  <c r="O6" i="11"/>
  <c r="P6" i="11"/>
  <c r="R6" i="11"/>
  <c r="S6" i="11"/>
  <c r="S5" i="11" s="1"/>
  <c r="T6" i="11"/>
  <c r="U6" i="11"/>
  <c r="V6" i="11"/>
  <c r="X6" i="11"/>
  <c r="X5" i="11" s="1"/>
  <c r="Y6" i="11"/>
  <c r="Z6" i="11"/>
  <c r="AA6" i="11"/>
  <c r="AB6" i="11"/>
  <c r="AB5" i="11" s="1"/>
  <c r="E38" i="11"/>
  <c r="E37" i="11" s="1"/>
  <c r="F10" i="11"/>
  <c r="G10" i="11"/>
  <c r="H10" i="11"/>
  <c r="I10" i="11"/>
  <c r="J10" i="11"/>
  <c r="L10" i="11"/>
  <c r="M10" i="11"/>
  <c r="N10" i="11"/>
  <c r="O10" i="11"/>
  <c r="P10" i="11"/>
  <c r="R10" i="11"/>
  <c r="S10" i="11"/>
  <c r="T10" i="11"/>
  <c r="U10" i="11"/>
  <c r="V10" i="11"/>
  <c r="X10" i="11"/>
  <c r="Y10" i="11"/>
  <c r="Z10" i="11"/>
  <c r="AA10" i="11"/>
  <c r="AB10" i="11"/>
  <c r="W21" i="11"/>
  <c r="W22" i="11"/>
  <c r="W23" i="11"/>
  <c r="W24" i="11"/>
  <c r="W25" i="11"/>
  <c r="W26" i="11"/>
  <c r="W27" i="11"/>
  <c r="W28" i="11"/>
  <c r="W29" i="11"/>
  <c r="W30" i="11"/>
  <c r="W31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K21" i="11"/>
  <c r="K22" i="11"/>
  <c r="K23" i="11"/>
  <c r="K24" i="11"/>
  <c r="K25" i="11"/>
  <c r="K26" i="11"/>
  <c r="K27" i="11"/>
  <c r="K28" i="11"/>
  <c r="K29" i="11"/>
  <c r="K30" i="11"/>
  <c r="K31" i="11"/>
  <c r="E21" i="11"/>
  <c r="E22" i="11"/>
  <c r="E23" i="11"/>
  <c r="E24" i="11"/>
  <c r="E25" i="11"/>
  <c r="E26" i="11"/>
  <c r="E27" i="11"/>
  <c r="E28" i="11"/>
  <c r="E29" i="11"/>
  <c r="E30" i="11"/>
  <c r="E31" i="11"/>
  <c r="F78" i="26"/>
  <c r="G78" i="26"/>
  <c r="H78" i="26"/>
  <c r="I78" i="26"/>
  <c r="J78" i="26"/>
  <c r="L78" i="26"/>
  <c r="M78" i="26"/>
  <c r="N78" i="26"/>
  <c r="O78" i="26"/>
  <c r="P78" i="26"/>
  <c r="R78" i="26"/>
  <c r="S78" i="26"/>
  <c r="T78" i="26"/>
  <c r="U78" i="26"/>
  <c r="V78" i="26"/>
  <c r="X78" i="26"/>
  <c r="Y78" i="26"/>
  <c r="Z78" i="26"/>
  <c r="AA78" i="26"/>
  <c r="AB78" i="26"/>
  <c r="W17" i="26"/>
  <c r="W18" i="26"/>
  <c r="Q17" i="26"/>
  <c r="Q18" i="26"/>
  <c r="K17" i="26"/>
  <c r="K18" i="26"/>
  <c r="E17" i="26"/>
  <c r="E18" i="26"/>
  <c r="AC27" i="11" l="1"/>
  <c r="AC23" i="11"/>
  <c r="H5" i="11"/>
  <c r="W5" i="20"/>
  <c r="K5" i="20"/>
  <c r="AC35" i="20"/>
  <c r="AC28" i="20"/>
  <c r="H43" i="20"/>
  <c r="H44" i="20" s="1"/>
  <c r="Z5" i="11"/>
  <c r="Y5" i="11"/>
  <c r="Y12" i="25" s="1"/>
  <c r="O5" i="11"/>
  <c r="J5" i="11"/>
  <c r="F5" i="11"/>
  <c r="T5" i="11"/>
  <c r="AA5" i="11"/>
  <c r="V5" i="11"/>
  <c r="R5" i="11"/>
  <c r="M5" i="11"/>
  <c r="N5" i="11"/>
  <c r="U5" i="11"/>
  <c r="P5" i="11"/>
  <c r="L5" i="11"/>
  <c r="G5" i="11"/>
  <c r="AC50" i="18"/>
  <c r="X44" i="20"/>
  <c r="W44" i="20" s="1"/>
  <c r="AC44" i="20" s="1"/>
  <c r="W43" i="20"/>
  <c r="L44" i="20"/>
  <c r="K44" i="20" s="1"/>
  <c r="K43" i="20"/>
  <c r="F44" i="20"/>
  <c r="E44" i="20" s="1"/>
  <c r="R44" i="20"/>
  <c r="Q44" i="20" s="1"/>
  <c r="Q43" i="20"/>
  <c r="E28" i="20"/>
  <c r="AC26" i="11"/>
  <c r="AC22" i="11"/>
  <c r="AC29" i="11"/>
  <c r="AC25" i="11"/>
  <c r="AC21" i="11"/>
  <c r="AC28" i="11"/>
  <c r="AC24" i="11"/>
  <c r="AC19" i="20"/>
  <c r="AC22" i="20"/>
  <c r="AC6" i="20"/>
  <c r="AC38" i="11"/>
  <c r="AC18" i="26"/>
  <c r="AC17" i="26"/>
  <c r="E43" i="20" l="1"/>
  <c r="AC43" i="20"/>
  <c r="AC5" i="20"/>
  <c r="W17" i="28"/>
  <c r="W5" i="28" s="1"/>
  <c r="Q40" i="16" l="1"/>
  <c r="K40" i="16"/>
  <c r="E40" i="16"/>
  <c r="AC8" i="16"/>
  <c r="E12" i="16"/>
  <c r="Q12" i="16"/>
  <c r="E8" i="16"/>
  <c r="AC40" i="16" l="1"/>
  <c r="W6" i="23"/>
  <c r="W5" i="23" s="1"/>
  <c r="Q6" i="23"/>
  <c r="K6" i="23"/>
  <c r="E6" i="23"/>
  <c r="W11" i="8"/>
  <c r="Q11" i="8"/>
  <c r="K11" i="8"/>
  <c r="E11" i="8"/>
  <c r="W59" i="15"/>
  <c r="Q59" i="15"/>
  <c r="K59" i="15"/>
  <c r="E59" i="15"/>
  <c r="AC59" i="15" l="1"/>
  <c r="AC11" i="8"/>
  <c r="AC6" i="23"/>
  <c r="Q17" i="28"/>
  <c r="Q5" i="28" s="1"/>
  <c r="K17" i="28"/>
  <c r="K5" i="28" s="1"/>
  <c r="E17" i="28"/>
  <c r="Z20" i="26"/>
  <c r="Z32" i="26"/>
  <c r="Z8" i="26"/>
  <c r="Z5" i="26" s="1"/>
  <c r="Z12" i="25" s="1"/>
  <c r="K39" i="16"/>
  <c r="E39" i="16"/>
  <c r="Q39" i="16"/>
  <c r="AC39" i="16" l="1"/>
  <c r="W14" i="30"/>
  <c r="AC14" i="30" s="1"/>
  <c r="Q14" i="30"/>
  <c r="K14" i="30"/>
  <c r="E14" i="30"/>
  <c r="W13" i="30"/>
  <c r="Q13" i="30"/>
  <c r="K13" i="30"/>
  <c r="E13" i="30"/>
  <c r="Q12" i="30"/>
  <c r="K12" i="30"/>
  <c r="E12" i="30"/>
  <c r="W10" i="30"/>
  <c r="W9" i="30" s="1"/>
  <c r="Q10" i="30"/>
  <c r="Q9" i="30" s="1"/>
  <c r="K10" i="30"/>
  <c r="K9" i="30" s="1"/>
  <c r="E10" i="30"/>
  <c r="E9" i="30" s="1"/>
  <c r="W8" i="30"/>
  <c r="Q8" i="30"/>
  <c r="K8" i="30"/>
  <c r="E8" i="30"/>
  <c r="W7" i="30"/>
  <c r="Q7" i="30"/>
  <c r="K7" i="30"/>
  <c r="E7" i="30"/>
  <c r="AC13" i="30" l="1"/>
  <c r="W11" i="30"/>
  <c r="Q11" i="30"/>
  <c r="Q5" i="30" s="1"/>
  <c r="K11" i="30"/>
  <c r="K5" i="30" s="1"/>
  <c r="E11" i="30"/>
  <c r="E6" i="30"/>
  <c r="W6" i="30"/>
  <c r="K6" i="30"/>
  <c r="Q6" i="30"/>
  <c r="AC11" i="30" l="1"/>
  <c r="W5" i="30"/>
  <c r="AC5" i="30" s="1"/>
  <c r="E5" i="30"/>
  <c r="F8" i="26"/>
  <c r="G8" i="26"/>
  <c r="H8" i="26"/>
  <c r="I8" i="26"/>
  <c r="J8" i="26"/>
  <c r="L8" i="26"/>
  <c r="M8" i="26"/>
  <c r="N8" i="26"/>
  <c r="O8" i="26"/>
  <c r="P8" i="26"/>
  <c r="R8" i="26"/>
  <c r="S8" i="26"/>
  <c r="T8" i="26"/>
  <c r="U8" i="26"/>
  <c r="V8" i="26"/>
  <c r="X8" i="26"/>
  <c r="Y8" i="26"/>
  <c r="AA8" i="26"/>
  <c r="AB8" i="26"/>
  <c r="W19" i="26"/>
  <c r="Q19" i="26"/>
  <c r="K19" i="26"/>
  <c r="E19" i="26"/>
  <c r="AC19" i="26" l="1"/>
  <c r="K33" i="29"/>
  <c r="K32" i="29"/>
  <c r="K31" i="29"/>
  <c r="K30" i="29"/>
  <c r="V28" i="29"/>
  <c r="V29" i="29" s="1"/>
  <c r="U28" i="29"/>
  <c r="U29" i="29" s="1"/>
  <c r="T28" i="29"/>
  <c r="T29" i="29" s="1"/>
  <c r="S28" i="29"/>
  <c r="S29" i="29" s="1"/>
  <c r="R28" i="29"/>
  <c r="R29" i="29" s="1"/>
  <c r="W27" i="29"/>
  <c r="AC27" i="29" s="1"/>
  <c r="K27" i="29"/>
  <c r="E27" i="29"/>
  <c r="W26" i="29"/>
  <c r="AC26" i="29" s="1"/>
  <c r="K26" i="29"/>
  <c r="E26" i="29"/>
  <c r="W25" i="29"/>
  <c r="AC25" i="29" s="1"/>
  <c r="K25" i="29"/>
  <c r="E25" i="29"/>
  <c r="W24" i="29"/>
  <c r="AC24" i="29" s="1"/>
  <c r="K24" i="29"/>
  <c r="E24" i="29"/>
  <c r="W23" i="29"/>
  <c r="AC23" i="29" s="1"/>
  <c r="K23" i="29"/>
  <c r="H23" i="29"/>
  <c r="E23" i="29" s="1"/>
  <c r="W22" i="29"/>
  <c r="AC22" i="29" s="1"/>
  <c r="K22" i="29"/>
  <c r="E22" i="29"/>
  <c r="W21" i="29"/>
  <c r="AC21" i="29" s="1"/>
  <c r="K21" i="29"/>
  <c r="E21" i="29"/>
  <c r="AB20" i="29"/>
  <c r="AA20" i="29"/>
  <c r="AA28" i="29" s="1"/>
  <c r="AA29" i="29" s="1"/>
  <c r="Y20" i="29"/>
  <c r="X20" i="29"/>
  <c r="X28" i="29" s="1"/>
  <c r="X29" i="29" s="1"/>
  <c r="Q20" i="29"/>
  <c r="P20" i="29"/>
  <c r="P28" i="29" s="1"/>
  <c r="P29" i="29" s="1"/>
  <c r="O20" i="29"/>
  <c r="O28" i="29" s="1"/>
  <c r="O29" i="29" s="1"/>
  <c r="N20" i="29"/>
  <c r="M20" i="29"/>
  <c r="L20" i="29"/>
  <c r="L28" i="29" s="1"/>
  <c r="J20" i="29"/>
  <c r="J28" i="29" s="1"/>
  <c r="J29" i="29" s="1"/>
  <c r="I20" i="29"/>
  <c r="H20" i="29"/>
  <c r="G20" i="29"/>
  <c r="G28" i="29" s="1"/>
  <c r="G29" i="29" s="1"/>
  <c r="F20" i="29"/>
  <c r="F28" i="29" s="1"/>
  <c r="F29" i="29" s="1"/>
  <c r="W19" i="29"/>
  <c r="Q19" i="29"/>
  <c r="K19" i="29"/>
  <c r="H19" i="29"/>
  <c r="E19" i="29" s="1"/>
  <c r="W18" i="29"/>
  <c r="AC18" i="29" s="1"/>
  <c r="Q18" i="29"/>
  <c r="K18" i="29"/>
  <c r="E18" i="29"/>
  <c r="W17" i="29"/>
  <c r="Q17" i="29"/>
  <c r="K17" i="29"/>
  <c r="E17" i="29"/>
  <c r="W16" i="29"/>
  <c r="Q16" i="29"/>
  <c r="Q13" i="29" s="1"/>
  <c r="K16" i="29"/>
  <c r="E16" i="29"/>
  <c r="W15" i="29"/>
  <c r="AC15" i="29" s="1"/>
  <c r="K15" i="29"/>
  <c r="W14" i="29"/>
  <c r="Q14" i="29"/>
  <c r="K14" i="29"/>
  <c r="H14" i="29"/>
  <c r="E14" i="29" s="1"/>
  <c r="AB13" i="29"/>
  <c r="AA13" i="29"/>
  <c r="Y13" i="29"/>
  <c r="X13" i="29"/>
  <c r="P13" i="29"/>
  <c r="O13" i="29"/>
  <c r="N13" i="29"/>
  <c r="M13" i="29"/>
  <c r="L13" i="29"/>
  <c r="J13" i="29"/>
  <c r="I13" i="29"/>
  <c r="G13" i="29"/>
  <c r="F13" i="29"/>
  <c r="AC12" i="29"/>
  <c r="K12" i="29"/>
  <c r="W11" i="29"/>
  <c r="W5" i="29" s="1"/>
  <c r="Q11" i="29"/>
  <c r="K11" i="29"/>
  <c r="E11" i="29"/>
  <c r="W10" i="29"/>
  <c r="Q10" i="29"/>
  <c r="K10" i="29"/>
  <c r="E10" i="29"/>
  <c r="W9" i="29"/>
  <c r="AC9" i="29" s="1"/>
  <c r="Q9" i="29"/>
  <c r="K9" i="29"/>
  <c r="E9" i="29"/>
  <c r="W8" i="29"/>
  <c r="Q8" i="29"/>
  <c r="K8" i="29"/>
  <c r="E8" i="29"/>
  <c r="W7" i="29"/>
  <c r="Q7" i="29"/>
  <c r="K7" i="29"/>
  <c r="E7" i="29"/>
  <c r="W6" i="29"/>
  <c r="Q6" i="29"/>
  <c r="K6" i="29"/>
  <c r="E6" i="29"/>
  <c r="J5" i="29"/>
  <c r="I5" i="29"/>
  <c r="H5" i="29"/>
  <c r="G5" i="29"/>
  <c r="F5" i="29"/>
  <c r="E13" i="29" l="1"/>
  <c r="AC7" i="29"/>
  <c r="AC17" i="29"/>
  <c r="H13" i="29"/>
  <c r="H28" i="29" s="1"/>
  <c r="H29" i="29" s="1"/>
  <c r="W13" i="29"/>
  <c r="AC19" i="29"/>
  <c r="I28" i="29"/>
  <c r="I29" i="29" s="1"/>
  <c r="K20" i="29"/>
  <c r="W20" i="29"/>
  <c r="AB28" i="29"/>
  <c r="AB29" i="29" s="1"/>
  <c r="AC8" i="29"/>
  <c r="AC16" i="29"/>
  <c r="Y28" i="29"/>
  <c r="Y29" i="29" s="1"/>
  <c r="AC10" i="29"/>
  <c r="K13" i="29"/>
  <c r="E15" i="29"/>
  <c r="M28" i="29"/>
  <c r="M29" i="29" s="1"/>
  <c r="E20" i="29"/>
  <c r="E28" i="29" s="1"/>
  <c r="E29" i="29" s="1"/>
  <c r="AC11" i="29"/>
  <c r="E5" i="29"/>
  <c r="AC5" i="29"/>
  <c r="AC6" i="29"/>
  <c r="L29" i="29"/>
  <c r="AC13" i="29"/>
  <c r="W28" i="29"/>
  <c r="Q28" i="29"/>
  <c r="Q29" i="29" s="1"/>
  <c r="AC20" i="29"/>
  <c r="N28" i="29"/>
  <c r="N29" i="29" s="1"/>
  <c r="AC14" i="29"/>
  <c r="F5" i="25"/>
  <c r="G5" i="25"/>
  <c r="H5" i="25"/>
  <c r="I5" i="25"/>
  <c r="J5" i="25"/>
  <c r="L5" i="25"/>
  <c r="M5" i="25"/>
  <c r="N5" i="25"/>
  <c r="O5" i="25"/>
  <c r="P5" i="25"/>
  <c r="R5" i="25"/>
  <c r="S5" i="25"/>
  <c r="T5" i="25"/>
  <c r="U5" i="25"/>
  <c r="V5" i="25"/>
  <c r="X5" i="25"/>
  <c r="Y5" i="25"/>
  <c r="Z5" i="25"/>
  <c r="AA5" i="25"/>
  <c r="AB5" i="25"/>
  <c r="W9" i="25"/>
  <c r="Q9" i="25"/>
  <c r="K9" i="25"/>
  <c r="E9" i="25"/>
  <c r="W10" i="8"/>
  <c r="Q10" i="8"/>
  <c r="K10" i="8"/>
  <c r="E10" i="8"/>
  <c r="AC10" i="8" l="1"/>
  <c r="AC9" i="25"/>
  <c r="K29" i="29"/>
  <c r="AC28" i="29"/>
  <c r="W29" i="29"/>
  <c r="AC29" i="29" s="1"/>
  <c r="K28" i="29"/>
  <c r="E11" i="28" l="1"/>
  <c r="E10" i="28"/>
  <c r="E9" i="28"/>
  <c r="E8" i="28"/>
  <c r="E7" i="28" l="1"/>
  <c r="E5" i="28" s="1"/>
  <c r="E6" i="19"/>
  <c r="K6" i="19"/>
  <c r="Q6" i="19"/>
  <c r="W6" i="19"/>
  <c r="E7" i="19"/>
  <c r="K7" i="19"/>
  <c r="Q7" i="19"/>
  <c r="W7" i="19"/>
  <c r="E8" i="19"/>
  <c r="K8" i="19"/>
  <c r="Q8" i="19"/>
  <c r="W8" i="19"/>
  <c r="E9" i="19"/>
  <c r="K9" i="19"/>
  <c r="Q9" i="19"/>
  <c r="W9" i="19"/>
  <c r="E10" i="19"/>
  <c r="E5" i="19" s="1"/>
  <c r="K10" i="19"/>
  <c r="Q10" i="19"/>
  <c r="W10" i="19"/>
  <c r="E12" i="19"/>
  <c r="K12" i="19"/>
  <c r="Q12" i="19"/>
  <c r="W12" i="19"/>
  <c r="W17" i="18"/>
  <c r="W18" i="18"/>
  <c r="W19" i="18"/>
  <c r="W16" i="18"/>
  <c r="Q17" i="18"/>
  <c r="Q18" i="18"/>
  <c r="Q19" i="18"/>
  <c r="Q16" i="18"/>
  <c r="K17" i="18"/>
  <c r="K18" i="18"/>
  <c r="K19" i="18"/>
  <c r="K16" i="18"/>
  <c r="K7" i="18"/>
  <c r="K8" i="18"/>
  <c r="K9" i="18"/>
  <c r="K10" i="18"/>
  <c r="K11" i="18"/>
  <c r="K12" i="18"/>
  <c r="K13" i="18"/>
  <c r="E17" i="18"/>
  <c r="E18" i="18"/>
  <c r="E19" i="18"/>
  <c r="E16" i="18"/>
  <c r="W10" i="18"/>
  <c r="Q10" i="18"/>
  <c r="E10" i="18"/>
  <c r="W14" i="18" l="1"/>
  <c r="AC17" i="18"/>
  <c r="AC6" i="28"/>
  <c r="AC18" i="18"/>
  <c r="AC5" i="28"/>
  <c r="AC19" i="18"/>
  <c r="AC16" i="18"/>
  <c r="W57" i="15"/>
  <c r="W58" i="15"/>
  <c r="Q58" i="15"/>
  <c r="K58" i="15"/>
  <c r="Q57" i="15"/>
  <c r="K57" i="15"/>
  <c r="E57" i="15"/>
  <c r="E58" i="15"/>
  <c r="AC58" i="15" l="1"/>
  <c r="AC5" i="19"/>
  <c r="AC57" i="15"/>
  <c r="AB5" i="9"/>
  <c r="W79" i="26" l="1"/>
  <c r="W80" i="26"/>
  <c r="W81" i="26"/>
  <c r="W82" i="26"/>
  <c r="W83" i="26"/>
  <c r="W84" i="26"/>
  <c r="W85" i="26"/>
  <c r="W86" i="26"/>
  <c r="W87" i="26"/>
  <c r="W88" i="26"/>
  <c r="W89" i="26"/>
  <c r="Q79" i="26"/>
  <c r="Q80" i="26"/>
  <c r="Q81" i="26"/>
  <c r="Q82" i="26"/>
  <c r="Q83" i="26"/>
  <c r="Q85" i="26"/>
  <c r="Q86" i="26"/>
  <c r="Q87" i="26"/>
  <c r="Q88" i="26"/>
  <c r="Q89" i="26"/>
  <c r="K79" i="26"/>
  <c r="K80" i="26"/>
  <c r="K81" i="26"/>
  <c r="K82" i="26"/>
  <c r="K83" i="26"/>
  <c r="K84" i="26"/>
  <c r="K85" i="26"/>
  <c r="K86" i="26"/>
  <c r="K87" i="26"/>
  <c r="K88" i="26"/>
  <c r="E80" i="26"/>
  <c r="E81" i="26"/>
  <c r="E82" i="26"/>
  <c r="E83" i="26"/>
  <c r="E84" i="26"/>
  <c r="E85" i="26"/>
  <c r="E86" i="26"/>
  <c r="E87" i="26"/>
  <c r="E88" i="26"/>
  <c r="E89" i="26"/>
  <c r="E79" i="26"/>
  <c r="Q78" i="26" l="1"/>
  <c r="K78" i="26"/>
  <c r="E78" i="26"/>
  <c r="W78" i="26"/>
  <c r="AC86" i="26"/>
  <c r="AC82" i="26"/>
  <c r="AC88" i="26"/>
  <c r="AC87" i="26"/>
  <c r="AC83" i="26"/>
  <c r="AC85" i="26"/>
  <c r="AC89" i="26"/>
  <c r="AC84" i="26"/>
  <c r="AC79" i="26"/>
  <c r="AC81" i="26"/>
  <c r="AC80" i="26"/>
  <c r="AC78" i="26" l="1"/>
  <c r="W28" i="18"/>
  <c r="W29" i="18"/>
  <c r="W30" i="18"/>
  <c r="W31" i="18"/>
  <c r="W32" i="18"/>
  <c r="W33" i="18"/>
  <c r="W34" i="18"/>
  <c r="W35" i="18"/>
  <c r="W36" i="18"/>
  <c r="W37" i="18"/>
  <c r="W38" i="18"/>
  <c r="W39" i="18"/>
  <c r="W40" i="18"/>
  <c r="W41" i="18"/>
  <c r="W42" i="18"/>
  <c r="W43" i="18"/>
  <c r="W44" i="18"/>
  <c r="W45" i="18"/>
  <c r="W46" i="18"/>
  <c r="W47" i="18"/>
  <c r="W48" i="18"/>
  <c r="W49" i="18"/>
  <c r="Q28" i="18"/>
  <c r="Q30" i="18"/>
  <c r="Q31" i="18"/>
  <c r="Q32" i="18"/>
  <c r="Q33" i="18"/>
  <c r="Q34" i="18"/>
  <c r="Q35" i="18"/>
  <c r="Q37" i="18"/>
  <c r="Q38" i="18"/>
  <c r="Q39" i="18"/>
  <c r="Q40" i="18"/>
  <c r="Q41" i="18"/>
  <c r="Q42" i="18"/>
  <c r="Q43" i="18"/>
  <c r="Q46" i="18"/>
  <c r="Q47" i="18"/>
  <c r="Q48" i="18"/>
  <c r="Q49" i="18"/>
  <c r="K28" i="18"/>
  <c r="K30" i="18"/>
  <c r="K31" i="18"/>
  <c r="K32" i="18"/>
  <c r="K33" i="18"/>
  <c r="K34" i="18"/>
  <c r="K35" i="18"/>
  <c r="K37" i="18"/>
  <c r="K38" i="18"/>
  <c r="K39" i="18"/>
  <c r="K40" i="18"/>
  <c r="K41" i="18"/>
  <c r="K42" i="18"/>
  <c r="K43" i="18"/>
  <c r="K46" i="18"/>
  <c r="K47" i="18"/>
  <c r="K48" i="18"/>
  <c r="K49" i="18"/>
  <c r="E28" i="18"/>
  <c r="E31" i="18"/>
  <c r="E32" i="18"/>
  <c r="E33" i="18"/>
  <c r="E34" i="18"/>
  <c r="E37" i="18"/>
  <c r="E38" i="18"/>
  <c r="E40" i="18"/>
  <c r="E41" i="18"/>
  <c r="E42" i="18"/>
  <c r="E43" i="18"/>
  <c r="E46" i="18"/>
  <c r="E47" i="18"/>
  <c r="E48" i="18"/>
  <c r="E49" i="18"/>
  <c r="AC46" i="18" l="1"/>
  <c r="AC34" i="18"/>
  <c r="AC30" i="18"/>
  <c r="AC47" i="18"/>
  <c r="AC35" i="18"/>
  <c r="AC31" i="18"/>
  <c r="AC38" i="18"/>
  <c r="AC49" i="18"/>
  <c r="AC41" i="18"/>
  <c r="AC37" i="18"/>
  <c r="AC33" i="18"/>
  <c r="AC42" i="18"/>
  <c r="AC43" i="18"/>
  <c r="AC39" i="18"/>
  <c r="AC48" i="18"/>
  <c r="AC40" i="18"/>
  <c r="AC32" i="18"/>
  <c r="AC28" i="18"/>
  <c r="Q9" i="16"/>
  <c r="Q10" i="16"/>
  <c r="Q11" i="16"/>
  <c r="Q27" i="16"/>
  <c r="Q28" i="16"/>
  <c r="Q29" i="16"/>
  <c r="Q30" i="16"/>
  <c r="Q31" i="16"/>
  <c r="Q32" i="16"/>
  <c r="Q33" i="16"/>
  <c r="Q34" i="16"/>
  <c r="Q35" i="16"/>
  <c r="Q36" i="16"/>
  <c r="K9" i="16"/>
  <c r="K10" i="16"/>
  <c r="K25" i="16"/>
  <c r="K13" i="16" s="1"/>
  <c r="K27" i="16"/>
  <c r="K28" i="16"/>
  <c r="K29" i="16"/>
  <c r="K30" i="16"/>
  <c r="K31" i="16"/>
  <c r="K32" i="16"/>
  <c r="K33" i="16"/>
  <c r="K34" i="16"/>
  <c r="K35" i="16"/>
  <c r="K36" i="16"/>
  <c r="E35" i="16"/>
  <c r="E32" i="16"/>
  <c r="E11" i="16"/>
  <c r="AC34" i="16" l="1"/>
  <c r="AC9" i="16"/>
  <c r="AC35" i="16"/>
  <c r="AC29" i="16"/>
  <c r="AC10" i="16"/>
  <c r="AC11" i="16"/>
  <c r="AC33" i="16"/>
  <c r="AC31" i="16"/>
  <c r="AC27" i="16"/>
  <c r="AC36" i="16"/>
  <c r="AC32" i="16"/>
  <c r="AC30" i="16"/>
  <c r="AC28" i="16"/>
  <c r="AC25" i="16"/>
  <c r="AC26" i="16" l="1"/>
  <c r="E24" i="15" l="1"/>
  <c r="W56" i="15"/>
  <c r="W31" i="15"/>
  <c r="W33" i="15"/>
  <c r="W34" i="15"/>
  <c r="W35" i="15"/>
  <c r="W36" i="15"/>
  <c r="W37" i="15"/>
  <c r="W38" i="15"/>
  <c r="W40" i="15"/>
  <c r="W41" i="15"/>
  <c r="W42" i="15"/>
  <c r="W43" i="15"/>
  <c r="W44" i="15"/>
  <c r="W45" i="15"/>
  <c r="W46" i="15"/>
  <c r="W49" i="15"/>
  <c r="W50" i="15"/>
  <c r="W51" i="15"/>
  <c r="W52" i="15"/>
  <c r="W53" i="15"/>
  <c r="W54" i="15"/>
  <c r="W55" i="15"/>
  <c r="Q31" i="15"/>
  <c r="Q33" i="15"/>
  <c r="Q34" i="15"/>
  <c r="Q35" i="15"/>
  <c r="Q36" i="15"/>
  <c r="Q37" i="15"/>
  <c r="Q38" i="15"/>
  <c r="Q40" i="15"/>
  <c r="Q41" i="15"/>
  <c r="Q42" i="15"/>
  <c r="Q43" i="15"/>
  <c r="Q44" i="15"/>
  <c r="Q45" i="15"/>
  <c r="Q46" i="15"/>
  <c r="Q49" i="15"/>
  <c r="Q50" i="15"/>
  <c r="Q51" i="15"/>
  <c r="Q52" i="15"/>
  <c r="Q53" i="15"/>
  <c r="Q54" i="15"/>
  <c r="Q55" i="15"/>
  <c r="Q56" i="15"/>
  <c r="K31" i="15"/>
  <c r="K33" i="15"/>
  <c r="K34" i="15"/>
  <c r="K35" i="15"/>
  <c r="K36" i="15"/>
  <c r="K37" i="15"/>
  <c r="K38" i="15"/>
  <c r="K40" i="15"/>
  <c r="K41" i="15"/>
  <c r="K42" i="15"/>
  <c r="K43" i="15"/>
  <c r="K44" i="15"/>
  <c r="K45" i="15"/>
  <c r="K46" i="15"/>
  <c r="K49" i="15"/>
  <c r="K50" i="15"/>
  <c r="K51" i="15"/>
  <c r="K52" i="15"/>
  <c r="K53" i="15"/>
  <c r="K54" i="15"/>
  <c r="K55" i="15"/>
  <c r="K56" i="15"/>
  <c r="E31" i="15"/>
  <c r="E34" i="15"/>
  <c r="E35" i="15"/>
  <c r="E36" i="15"/>
  <c r="E37" i="15"/>
  <c r="E40" i="15"/>
  <c r="E41" i="15"/>
  <c r="E43" i="15"/>
  <c r="E44" i="15"/>
  <c r="E45" i="15"/>
  <c r="E46" i="15"/>
  <c r="E49" i="15"/>
  <c r="E50" i="15"/>
  <c r="E51" i="15"/>
  <c r="E52" i="15"/>
  <c r="E53" i="15"/>
  <c r="E54" i="15"/>
  <c r="E55" i="15"/>
  <c r="E56" i="15"/>
  <c r="AC52" i="15" l="1"/>
  <c r="AC46" i="15"/>
  <c r="AC42" i="15"/>
  <c r="AC37" i="15"/>
  <c r="AC33" i="15"/>
  <c r="AC34" i="15"/>
  <c r="AC36" i="15"/>
  <c r="AC50" i="15"/>
  <c r="AC44" i="15"/>
  <c r="AC40" i="15"/>
  <c r="AC45" i="15"/>
  <c r="AC41" i="15"/>
  <c r="AC49" i="15"/>
  <c r="AC38" i="15"/>
  <c r="AC43" i="15"/>
  <c r="AC35" i="15"/>
  <c r="AC54" i="15"/>
  <c r="AC55" i="15"/>
  <c r="AC51" i="15"/>
  <c r="AC31" i="15"/>
  <c r="AC56" i="15"/>
  <c r="AC53" i="15"/>
  <c r="K6" i="18"/>
  <c r="Q6" i="18"/>
  <c r="W6" i="18"/>
  <c r="E7" i="18"/>
  <c r="Q7" i="18"/>
  <c r="W7" i="18"/>
  <c r="E8" i="18"/>
  <c r="Q8" i="18"/>
  <c r="W8" i="18"/>
  <c r="E9" i="18"/>
  <c r="Q9" i="18"/>
  <c r="W9" i="18"/>
  <c r="E11" i="18"/>
  <c r="Q11" i="18"/>
  <c r="W11" i="18"/>
  <c r="E12" i="18"/>
  <c r="Q12" i="18"/>
  <c r="W12" i="18"/>
  <c r="E13" i="18"/>
  <c r="Q13" i="18"/>
  <c r="W13" i="18"/>
  <c r="AC14" i="18"/>
  <c r="E20" i="18"/>
  <c r="K20" i="18"/>
  <c r="Q20" i="18"/>
  <c r="W20" i="18"/>
  <c r="E21" i="18"/>
  <c r="K21" i="18"/>
  <c r="Q21" i="18"/>
  <c r="W21" i="18"/>
  <c r="E22" i="18"/>
  <c r="K22" i="18"/>
  <c r="Q22" i="18"/>
  <c r="W22" i="18"/>
  <c r="E23" i="18"/>
  <c r="K23" i="18"/>
  <c r="Q23" i="18"/>
  <c r="W23" i="18"/>
  <c r="E24" i="18"/>
  <c r="K24" i="18"/>
  <c r="Q24" i="18"/>
  <c r="W24" i="18"/>
  <c r="E25" i="18"/>
  <c r="K25" i="18"/>
  <c r="Q25" i="18"/>
  <c r="W25" i="18"/>
  <c r="E26" i="18"/>
  <c r="K26" i="18"/>
  <c r="Q26" i="18"/>
  <c r="W26" i="18"/>
  <c r="E27" i="18"/>
  <c r="K27" i="18"/>
  <c r="Q27" i="18"/>
  <c r="W27" i="18"/>
  <c r="E5" i="18" l="1"/>
  <c r="Q5" i="18"/>
  <c r="W5" i="18"/>
  <c r="K5" i="18"/>
  <c r="AC11" i="18"/>
  <c r="AC12" i="18"/>
  <c r="AC13" i="18"/>
  <c r="AC7" i="18"/>
  <c r="AC9" i="18"/>
  <c r="AC8" i="18"/>
  <c r="AC26" i="18"/>
  <c r="AC23" i="18"/>
  <c r="AC21" i="18"/>
  <c r="AC20" i="18"/>
  <c r="AC27" i="18"/>
  <c r="AC25" i="18"/>
  <c r="AC22" i="18"/>
  <c r="AC24" i="18"/>
  <c r="AC6" i="18"/>
  <c r="AB32" i="26"/>
  <c r="F32" i="26"/>
  <c r="G32" i="26"/>
  <c r="H32" i="26"/>
  <c r="I32" i="26"/>
  <c r="J32" i="26"/>
  <c r="L32" i="26"/>
  <c r="M32" i="26"/>
  <c r="N32" i="26"/>
  <c r="O32" i="26"/>
  <c r="P32" i="26"/>
  <c r="R32" i="26"/>
  <c r="S32" i="26"/>
  <c r="T32" i="26"/>
  <c r="U32" i="26"/>
  <c r="V32" i="26"/>
  <c r="X32" i="26"/>
  <c r="Y32" i="26"/>
  <c r="AA32" i="26"/>
  <c r="AC10" i="18" l="1"/>
  <c r="AC5" i="18" l="1"/>
  <c r="E6" i="25" l="1"/>
  <c r="W7" i="24" l="1"/>
  <c r="W6" i="24"/>
  <c r="Q7" i="24"/>
  <c r="Q6" i="24"/>
  <c r="Q5" i="24" s="1"/>
  <c r="K7" i="24"/>
  <c r="K6" i="24"/>
  <c r="E7" i="24"/>
  <c r="E6" i="24"/>
  <c r="E5" i="24" s="1"/>
  <c r="W5" i="24" l="1"/>
  <c r="K5" i="24"/>
  <c r="AC6" i="24"/>
  <c r="AC7" i="24"/>
  <c r="K44" i="26"/>
  <c r="H20" i="26"/>
  <c r="AC5" i="24" l="1"/>
  <c r="AC5" i="23"/>
  <c r="W47" i="26"/>
  <c r="W48" i="26"/>
  <c r="W46" i="26"/>
  <c r="Q47" i="26"/>
  <c r="Q48" i="26"/>
  <c r="Q46" i="26"/>
  <c r="K47" i="26"/>
  <c r="K48" i="26"/>
  <c r="K46" i="26"/>
  <c r="E47" i="26"/>
  <c r="E48" i="26"/>
  <c r="E46" i="26"/>
  <c r="F20" i="26"/>
  <c r="G20" i="26"/>
  <c r="I20" i="26"/>
  <c r="J20" i="26"/>
  <c r="L20" i="26"/>
  <c r="M20" i="26"/>
  <c r="N20" i="26"/>
  <c r="O20" i="26"/>
  <c r="P20" i="26"/>
  <c r="R20" i="26"/>
  <c r="S20" i="26"/>
  <c r="T20" i="26"/>
  <c r="U20" i="26"/>
  <c r="V20" i="26"/>
  <c r="X20" i="26"/>
  <c r="Y20" i="26"/>
  <c r="AA20" i="26"/>
  <c r="AB20" i="26"/>
  <c r="W44" i="26"/>
  <c r="Q44" i="26"/>
  <c r="E44" i="26"/>
  <c r="E34" i="26"/>
  <c r="E35" i="26"/>
  <c r="E36" i="26"/>
  <c r="E37" i="26"/>
  <c r="E38" i="26"/>
  <c r="E39" i="26"/>
  <c r="E40" i="26"/>
  <c r="E41" i="26"/>
  <c r="E42" i="26"/>
  <c r="E43" i="26"/>
  <c r="E33" i="26"/>
  <c r="K34" i="26"/>
  <c r="K35" i="26"/>
  <c r="K36" i="26"/>
  <c r="K37" i="26"/>
  <c r="K38" i="26"/>
  <c r="K39" i="26"/>
  <c r="K40" i="26"/>
  <c r="K41" i="26"/>
  <c r="K42" i="26"/>
  <c r="K43" i="26"/>
  <c r="K33" i="26"/>
  <c r="Q34" i="26"/>
  <c r="Q35" i="26"/>
  <c r="Q36" i="26"/>
  <c r="Q37" i="26"/>
  <c r="Q38" i="26"/>
  <c r="Q39" i="26"/>
  <c r="Q40" i="26"/>
  <c r="Q41" i="26"/>
  <c r="Q42" i="26"/>
  <c r="Q43" i="26"/>
  <c r="Q33" i="26"/>
  <c r="W34" i="26"/>
  <c r="W35" i="26"/>
  <c r="W36" i="26"/>
  <c r="W37" i="26"/>
  <c r="W38" i="26"/>
  <c r="W39" i="26"/>
  <c r="W40" i="26"/>
  <c r="W41" i="26"/>
  <c r="W42" i="26"/>
  <c r="W43" i="26"/>
  <c r="W33" i="26"/>
  <c r="K22" i="26"/>
  <c r="K23" i="26"/>
  <c r="K25" i="26"/>
  <c r="K26" i="26"/>
  <c r="K27" i="26"/>
  <c r="K28" i="26"/>
  <c r="K29" i="26"/>
  <c r="K30" i="26"/>
  <c r="K31" i="26"/>
  <c r="Q22" i="26"/>
  <c r="Q23" i="26"/>
  <c r="Q24" i="26"/>
  <c r="Q25" i="26"/>
  <c r="Q26" i="26"/>
  <c r="Q27" i="26"/>
  <c r="Q28" i="26"/>
  <c r="Q29" i="26"/>
  <c r="Q30" i="26"/>
  <c r="Q31" i="26"/>
  <c r="Q21" i="26"/>
  <c r="K21" i="26"/>
  <c r="W22" i="26"/>
  <c r="W23" i="26"/>
  <c r="W24" i="26"/>
  <c r="W25" i="26"/>
  <c r="W26" i="26"/>
  <c r="W27" i="26"/>
  <c r="W28" i="26"/>
  <c r="W29" i="26"/>
  <c r="W30" i="26"/>
  <c r="W31" i="26"/>
  <c r="W21" i="26"/>
  <c r="W10" i="26"/>
  <c r="W11" i="26"/>
  <c r="W12" i="26"/>
  <c r="W13" i="26"/>
  <c r="W14" i="26"/>
  <c r="W15" i="26"/>
  <c r="W16" i="26"/>
  <c r="W9" i="26"/>
  <c r="W7" i="26"/>
  <c r="Q10" i="26"/>
  <c r="Q11" i="26"/>
  <c r="Q12" i="26"/>
  <c r="Q13" i="26"/>
  <c r="Q14" i="26"/>
  <c r="Q15" i="26"/>
  <c r="Q16" i="26"/>
  <c r="Q9" i="26"/>
  <c r="Q7" i="26"/>
  <c r="K10" i="26"/>
  <c r="K11" i="26"/>
  <c r="K12" i="26"/>
  <c r="K13" i="26"/>
  <c r="K14" i="26"/>
  <c r="K15" i="26"/>
  <c r="K16" i="26"/>
  <c r="K9" i="26"/>
  <c r="K7" i="26"/>
  <c r="E6" i="26"/>
  <c r="E22" i="26"/>
  <c r="E23" i="26"/>
  <c r="E25" i="26"/>
  <c r="E26" i="26"/>
  <c r="E27" i="26"/>
  <c r="E28" i="26"/>
  <c r="E29" i="26"/>
  <c r="E30" i="26"/>
  <c r="E31" i="26"/>
  <c r="E21" i="26"/>
  <c r="E10" i="26"/>
  <c r="E11" i="26"/>
  <c r="E12" i="26"/>
  <c r="E13" i="26"/>
  <c r="E14" i="26"/>
  <c r="E15" i="26"/>
  <c r="E16" i="26"/>
  <c r="E9" i="26"/>
  <c r="E7" i="26"/>
  <c r="W22" i="15"/>
  <c r="Q22" i="15"/>
  <c r="K22" i="15"/>
  <c r="E7" i="15"/>
  <c r="E8" i="15"/>
  <c r="E9" i="15"/>
  <c r="E10" i="15"/>
  <c r="E11" i="15"/>
  <c r="E12" i="15"/>
  <c r="E14" i="15"/>
  <c r="E15" i="15"/>
  <c r="E16" i="15"/>
  <c r="E17" i="15"/>
  <c r="E18" i="15"/>
  <c r="E19" i="15"/>
  <c r="E20" i="15"/>
  <c r="E21" i="15"/>
  <c r="E22" i="15"/>
  <c r="E25" i="15"/>
  <c r="E26" i="15"/>
  <c r="E27" i="15"/>
  <c r="E28" i="15"/>
  <c r="E29" i="15"/>
  <c r="E30" i="15"/>
  <c r="W45" i="26" l="1"/>
  <c r="K45" i="26"/>
  <c r="E45" i="26"/>
  <c r="Q45" i="26"/>
  <c r="E23" i="15"/>
  <c r="E32" i="26"/>
  <c r="E8" i="26"/>
  <c r="AC7" i="26"/>
  <c r="K8" i="26"/>
  <c r="Q8" i="26"/>
  <c r="AC38" i="26"/>
  <c r="W8" i="26"/>
  <c r="AC14" i="26"/>
  <c r="AC10" i="26"/>
  <c r="AC46" i="26"/>
  <c r="AC48" i="26"/>
  <c r="AC47" i="26"/>
  <c r="AC42" i="26"/>
  <c r="W32" i="26"/>
  <c r="AC13" i="26"/>
  <c r="AC41" i="26"/>
  <c r="AC37" i="26"/>
  <c r="K32" i="26"/>
  <c r="AC9" i="26"/>
  <c r="AC44" i="26"/>
  <c r="AC33" i="26"/>
  <c r="Q32" i="26"/>
  <c r="E20" i="26"/>
  <c r="AC16" i="26"/>
  <c r="AC12" i="26"/>
  <c r="AC40" i="26"/>
  <c r="AC36" i="26"/>
  <c r="AC43" i="26"/>
  <c r="AC39" i="26"/>
  <c r="AC35" i="26"/>
  <c r="AC30" i="26"/>
  <c r="AC22" i="26"/>
  <c r="AC25" i="26"/>
  <c r="AC21" i="26"/>
  <c r="AC28" i="26"/>
  <c r="AC24" i="26"/>
  <c r="AC26" i="26"/>
  <c r="AC29" i="26"/>
  <c r="W20" i="26"/>
  <c r="AC31" i="26"/>
  <c r="AC27" i="26"/>
  <c r="AC23" i="26"/>
  <c r="AC15" i="26"/>
  <c r="AC11" i="26"/>
  <c r="AC34" i="26"/>
  <c r="K20" i="26"/>
  <c r="Q20" i="26"/>
  <c r="AC22" i="15"/>
  <c r="W7" i="25"/>
  <c r="W8" i="25"/>
  <c r="W10" i="25"/>
  <c r="W6" i="25"/>
  <c r="Q7" i="25"/>
  <c r="Q8" i="25"/>
  <c r="Q10" i="25"/>
  <c r="Q6" i="25"/>
  <c r="K7" i="25"/>
  <c r="K8" i="25"/>
  <c r="K10" i="25"/>
  <c r="K6" i="25"/>
  <c r="F13" i="25"/>
  <c r="G13" i="25"/>
  <c r="H13" i="25"/>
  <c r="I13" i="25"/>
  <c r="J13" i="25"/>
  <c r="L13" i="25"/>
  <c r="M13" i="25"/>
  <c r="N13" i="25"/>
  <c r="O13" i="25"/>
  <c r="P13" i="25"/>
  <c r="R13" i="25"/>
  <c r="S13" i="25"/>
  <c r="T13" i="25"/>
  <c r="U13" i="25"/>
  <c r="V13" i="25"/>
  <c r="X13" i="25"/>
  <c r="Y13" i="25"/>
  <c r="Z13" i="25"/>
  <c r="AA13" i="25"/>
  <c r="AB13" i="25"/>
  <c r="E7" i="25"/>
  <c r="E8" i="25"/>
  <c r="E10" i="25"/>
  <c r="W5" i="26" l="1"/>
  <c r="E5" i="26"/>
  <c r="E5" i="25"/>
  <c r="E13" i="25" s="1"/>
  <c r="Q5" i="25"/>
  <c r="K5" i="25"/>
  <c r="K13" i="25" s="1"/>
  <c r="W5" i="25"/>
  <c r="W13" i="25" s="1"/>
  <c r="AC32" i="26"/>
  <c r="AC10" i="25"/>
  <c r="AC45" i="26"/>
  <c r="AC8" i="26"/>
  <c r="AC20" i="26"/>
  <c r="AC7" i="25"/>
  <c r="AC6" i="25"/>
  <c r="AC8" i="25"/>
  <c r="AC7" i="22"/>
  <c r="AC8" i="22"/>
  <c r="AC9" i="22"/>
  <c r="AC10" i="22"/>
  <c r="AC11" i="22"/>
  <c r="AC12" i="22"/>
  <c r="AC13" i="22"/>
  <c r="AC14" i="22"/>
  <c r="AC15" i="22"/>
  <c r="AC16" i="22"/>
  <c r="AC17" i="22"/>
  <c r="AC18" i="22"/>
  <c r="AC19" i="22"/>
  <c r="AC20" i="22"/>
  <c r="AC21" i="22"/>
  <c r="AC22" i="22"/>
  <c r="AC23" i="22"/>
  <c r="AC24" i="22"/>
  <c r="AC25" i="22"/>
  <c r="AC26" i="22"/>
  <c r="AC27" i="22"/>
  <c r="AC28" i="22"/>
  <c r="AC29" i="22"/>
  <c r="AC30" i="22"/>
  <c r="AC31" i="22"/>
  <c r="AC32" i="22"/>
  <c r="W7" i="22"/>
  <c r="W8" i="22"/>
  <c r="W9" i="22"/>
  <c r="W10" i="22"/>
  <c r="W6" i="22"/>
  <c r="Q7" i="22"/>
  <c r="Q8" i="22"/>
  <c r="Q9" i="22"/>
  <c r="Q10" i="22"/>
  <c r="Q6" i="22"/>
  <c r="K7" i="22"/>
  <c r="K8" i="22"/>
  <c r="K9" i="22"/>
  <c r="K10" i="22"/>
  <c r="K6" i="22"/>
  <c r="F5" i="22"/>
  <c r="G5" i="22"/>
  <c r="H5" i="22"/>
  <c r="I5" i="22"/>
  <c r="J5" i="22"/>
  <c r="L5" i="22"/>
  <c r="M5" i="22"/>
  <c r="N5" i="22"/>
  <c r="O5" i="22"/>
  <c r="P5" i="22"/>
  <c r="R5" i="22"/>
  <c r="S5" i="22"/>
  <c r="T5" i="22"/>
  <c r="U5" i="22"/>
  <c r="V5" i="22"/>
  <c r="X5" i="22"/>
  <c r="Y5" i="22"/>
  <c r="Z5" i="22"/>
  <c r="AA5" i="22"/>
  <c r="AB5" i="22"/>
  <c r="E7" i="22"/>
  <c r="E8" i="22"/>
  <c r="E9" i="22"/>
  <c r="E10" i="22"/>
  <c r="E6" i="22"/>
  <c r="E5" i="22" s="1"/>
  <c r="AC6" i="22" l="1"/>
  <c r="Q13" i="25"/>
  <c r="AC13" i="25" s="1"/>
  <c r="AC5" i="25"/>
  <c r="W5" i="22"/>
  <c r="Q5" i="22"/>
  <c r="K5" i="22"/>
  <c r="AC5" i="22" l="1"/>
  <c r="W25" i="15"/>
  <c r="W26" i="15"/>
  <c r="W27" i="15"/>
  <c r="W28" i="15"/>
  <c r="W29" i="15"/>
  <c r="W30" i="15"/>
  <c r="W24" i="15"/>
  <c r="W7" i="15"/>
  <c r="W8" i="15"/>
  <c r="W9" i="15"/>
  <c r="W10" i="15"/>
  <c r="W11" i="15"/>
  <c r="W12" i="15"/>
  <c r="W13" i="15"/>
  <c r="W14" i="15"/>
  <c r="W15" i="15"/>
  <c r="W16" i="15"/>
  <c r="W17" i="15"/>
  <c r="W18" i="15"/>
  <c r="W19" i="15"/>
  <c r="W20" i="15"/>
  <c r="W21" i="15"/>
  <c r="W6" i="15"/>
  <c r="Q7" i="15"/>
  <c r="Q8" i="15"/>
  <c r="Q9" i="15"/>
  <c r="Q10" i="15"/>
  <c r="Q11" i="15"/>
  <c r="Q12" i="15"/>
  <c r="Q13" i="15"/>
  <c r="Q15" i="15"/>
  <c r="Q16" i="15"/>
  <c r="Q17" i="15"/>
  <c r="Q18" i="15"/>
  <c r="Q19" i="15"/>
  <c r="Q20" i="15"/>
  <c r="Q21" i="15"/>
  <c r="Q6" i="15"/>
  <c r="Q25" i="15"/>
  <c r="Q26" i="15"/>
  <c r="Q27" i="15"/>
  <c r="Q28" i="15"/>
  <c r="Q29" i="15"/>
  <c r="Q30" i="15"/>
  <c r="Q24" i="15"/>
  <c r="K25" i="15"/>
  <c r="K26" i="15"/>
  <c r="K27" i="15"/>
  <c r="K28" i="15"/>
  <c r="K29" i="15"/>
  <c r="K30" i="15"/>
  <c r="K24" i="15"/>
  <c r="K7" i="15"/>
  <c r="K8" i="15"/>
  <c r="K9" i="15"/>
  <c r="K10" i="15"/>
  <c r="K11" i="15"/>
  <c r="K12" i="15"/>
  <c r="K13" i="15"/>
  <c r="K16" i="15"/>
  <c r="K17" i="15"/>
  <c r="K18" i="15"/>
  <c r="K19" i="15"/>
  <c r="K20" i="15"/>
  <c r="K21" i="15"/>
  <c r="K6" i="15"/>
  <c r="E6" i="15"/>
  <c r="F5" i="15"/>
  <c r="G5" i="15"/>
  <c r="H5" i="15"/>
  <c r="H12" i="25" s="1"/>
  <c r="I5" i="15"/>
  <c r="J5" i="15"/>
  <c r="L5" i="15"/>
  <c r="M5" i="15"/>
  <c r="N5" i="15"/>
  <c r="O5" i="15"/>
  <c r="P5" i="15"/>
  <c r="W7" i="13"/>
  <c r="W9" i="13"/>
  <c r="W6" i="13"/>
  <c r="Q7" i="13"/>
  <c r="Q5" i="13" s="1"/>
  <c r="Q9" i="13"/>
  <c r="Q6" i="13"/>
  <c r="K7" i="13"/>
  <c r="K5" i="13" s="1"/>
  <c r="K9" i="13"/>
  <c r="K6" i="13"/>
  <c r="E7" i="13"/>
  <c r="E5" i="13" s="1"/>
  <c r="E9" i="13"/>
  <c r="E6" i="13"/>
  <c r="W7" i="11"/>
  <c r="W8" i="11"/>
  <c r="W9" i="11"/>
  <c r="W12" i="11"/>
  <c r="W13" i="11"/>
  <c r="W14" i="11"/>
  <c r="W15" i="11"/>
  <c r="W16" i="11"/>
  <c r="W17" i="11"/>
  <c r="W18" i="11"/>
  <c r="W19" i="11"/>
  <c r="W20" i="11"/>
  <c r="W32" i="11"/>
  <c r="AC32" i="11" s="1"/>
  <c r="W33" i="11"/>
  <c r="AC33" i="11" s="1"/>
  <c r="W34" i="11"/>
  <c r="AC34" i="11" s="1"/>
  <c r="W35" i="11"/>
  <c r="AC35" i="11" s="1"/>
  <c r="W36" i="11"/>
  <c r="AC36" i="11" s="1"/>
  <c r="W11" i="11"/>
  <c r="Q12" i="11"/>
  <c r="Q13" i="11"/>
  <c r="Q14" i="11"/>
  <c r="Q15" i="11"/>
  <c r="Q16" i="11"/>
  <c r="Q17" i="11"/>
  <c r="Q18" i="11"/>
  <c r="Q19" i="11"/>
  <c r="Q20" i="11"/>
  <c r="Q11" i="11"/>
  <c r="Q7" i="11"/>
  <c r="Q8" i="11"/>
  <c r="Q9" i="11"/>
  <c r="K12" i="11"/>
  <c r="K13" i="11"/>
  <c r="K14" i="11"/>
  <c r="K15" i="11"/>
  <c r="K16" i="11"/>
  <c r="K17" i="11"/>
  <c r="K18" i="11"/>
  <c r="K19" i="11"/>
  <c r="K20" i="11"/>
  <c r="K32" i="11"/>
  <c r="K33" i="11"/>
  <c r="K34" i="11"/>
  <c r="K35" i="11"/>
  <c r="K36" i="11"/>
  <c r="K11" i="11"/>
  <c r="E7" i="11"/>
  <c r="E8" i="11"/>
  <c r="E9" i="11"/>
  <c r="W7" i="17"/>
  <c r="W10" i="17"/>
  <c r="W11" i="17"/>
  <c r="W12" i="17"/>
  <c r="W6" i="17"/>
  <c r="Q7" i="17"/>
  <c r="Q10" i="17"/>
  <c r="Q11" i="17"/>
  <c r="Q12" i="17"/>
  <c r="Q6" i="17"/>
  <c r="W5" i="13" l="1"/>
  <c r="W9" i="17"/>
  <c r="W8" i="17" s="1"/>
  <c r="W5" i="17" s="1"/>
  <c r="Q5" i="15"/>
  <c r="Q9" i="17"/>
  <c r="Q8" i="17" s="1"/>
  <c r="Q5" i="17" s="1"/>
  <c r="Q21" i="17" s="1"/>
  <c r="W23" i="15"/>
  <c r="W5" i="15" s="1"/>
  <c r="K23" i="15"/>
  <c r="K5" i="15" s="1"/>
  <c r="Q23" i="15"/>
  <c r="Q6" i="11"/>
  <c r="E6" i="11"/>
  <c r="W6" i="11"/>
  <c r="AC11" i="17"/>
  <c r="AC7" i="17"/>
  <c r="AC37" i="11"/>
  <c r="Q10" i="11"/>
  <c r="K10" i="11"/>
  <c r="W10" i="11"/>
  <c r="AC30" i="11"/>
  <c r="AC17" i="11"/>
  <c r="AC19" i="11"/>
  <c r="AC15" i="11"/>
  <c r="AC31" i="11"/>
  <c r="AC18" i="11"/>
  <c r="AC14" i="11"/>
  <c r="AC13" i="11"/>
  <c r="AC20" i="11"/>
  <c r="AC16" i="11"/>
  <c r="AC12" i="11"/>
  <c r="AC10" i="17"/>
  <c r="AC11" i="11"/>
  <c r="AC7" i="11"/>
  <c r="AC9" i="13"/>
  <c r="AC7" i="13"/>
  <c r="AC9" i="11"/>
  <c r="AC8" i="11"/>
  <c r="AC12" i="17"/>
  <c r="AC6" i="17"/>
  <c r="AC6" i="13"/>
  <c r="AC30" i="15"/>
  <c r="AC13" i="15"/>
  <c r="AC17" i="15"/>
  <c r="AC29" i="15"/>
  <c r="AC25" i="15"/>
  <c r="AC28" i="15"/>
  <c r="AC6" i="15"/>
  <c r="AC27" i="15"/>
  <c r="AC24" i="15"/>
  <c r="E5" i="15"/>
  <c r="AC21" i="15"/>
  <c r="AC9" i="15"/>
  <c r="AC19" i="15"/>
  <c r="AC11" i="15"/>
  <c r="AC7" i="15"/>
  <c r="AC18" i="15"/>
  <c r="AC14" i="15"/>
  <c r="AC10" i="15"/>
  <c r="AC15" i="15"/>
  <c r="AC20" i="15"/>
  <c r="AC16" i="15"/>
  <c r="AC12" i="15"/>
  <c r="AC8" i="15"/>
  <c r="AC26" i="15"/>
  <c r="K7" i="17"/>
  <c r="K10" i="17"/>
  <c r="K11" i="17"/>
  <c r="K12" i="17"/>
  <c r="K6" i="17"/>
  <c r="E10" i="17"/>
  <c r="E11" i="17"/>
  <c r="E12" i="17"/>
  <c r="E6" i="17"/>
  <c r="E5" i="17" s="1"/>
  <c r="AC9" i="17" l="1"/>
  <c r="AC8" i="17"/>
  <c r="K9" i="17"/>
  <c r="K8" i="17" s="1"/>
  <c r="K5" i="17" s="1"/>
  <c r="Q5" i="11"/>
  <c r="W5" i="11"/>
  <c r="E9" i="17"/>
  <c r="E8" i="17" s="1"/>
  <c r="AC10" i="11"/>
  <c r="AC23" i="15"/>
  <c r="AC5" i="15"/>
  <c r="AC5" i="13"/>
  <c r="AC6" i="11"/>
  <c r="AC5" i="17"/>
  <c r="W9" i="8"/>
  <c r="Q9" i="8"/>
  <c r="K9" i="8"/>
  <c r="E9" i="8"/>
  <c r="E6" i="8"/>
  <c r="AC9" i="8" l="1"/>
  <c r="AC5" i="11"/>
  <c r="W8" i="9"/>
  <c r="Q8" i="9"/>
  <c r="K8" i="9"/>
  <c r="E8" i="9"/>
  <c r="E6" i="9"/>
  <c r="E7" i="9"/>
  <c r="AC8" i="9" l="1"/>
  <c r="V65" i="26" l="1"/>
  <c r="V66" i="26" s="1"/>
  <c r="U65" i="26"/>
  <c r="U66" i="26" s="1"/>
  <c r="S65" i="26"/>
  <c r="S66" i="26" s="1"/>
  <c r="R65" i="26"/>
  <c r="H60" i="26"/>
  <c r="E60" i="26" s="1"/>
  <c r="AB57" i="26"/>
  <c r="AA57" i="26"/>
  <c r="Y57" i="26"/>
  <c r="X57" i="26"/>
  <c r="P57" i="26"/>
  <c r="O57" i="26"/>
  <c r="M57" i="26"/>
  <c r="L57" i="26"/>
  <c r="J57" i="26"/>
  <c r="I57" i="26"/>
  <c r="G57" i="26"/>
  <c r="F57" i="26"/>
  <c r="H56" i="26"/>
  <c r="E56" i="26" s="1"/>
  <c r="H51" i="26"/>
  <c r="E51" i="26" s="1"/>
  <c r="AB50" i="26"/>
  <c r="AA50" i="26"/>
  <c r="Y50" i="26"/>
  <c r="X50" i="26"/>
  <c r="P50" i="26"/>
  <c r="O50" i="26"/>
  <c r="M50" i="26"/>
  <c r="L50" i="26"/>
  <c r="J50" i="26"/>
  <c r="I50" i="26"/>
  <c r="G50" i="26"/>
  <c r="F50" i="26"/>
  <c r="W6" i="26"/>
  <c r="Q6" i="26"/>
  <c r="K50" i="26" l="1"/>
  <c r="AC5" i="26"/>
  <c r="W57" i="26"/>
  <c r="AC57" i="26" s="1"/>
  <c r="W50" i="26"/>
  <c r="AC50" i="26" s="1"/>
  <c r="Q65" i="26"/>
  <c r="K57" i="26"/>
  <c r="E50" i="26"/>
  <c r="F65" i="26"/>
  <c r="J65" i="26"/>
  <c r="J66" i="26" s="1"/>
  <c r="O65" i="26"/>
  <c r="O66" i="26" s="1"/>
  <c r="L65" i="26"/>
  <c r="P65" i="26"/>
  <c r="P66" i="26" s="1"/>
  <c r="R66" i="26"/>
  <c r="Q66" i="26" s="1"/>
  <c r="H50" i="26"/>
  <c r="K6" i="26"/>
  <c r="AC6" i="26"/>
  <c r="AB65" i="26"/>
  <c r="AB66" i="26" s="1"/>
  <c r="G65" i="26"/>
  <c r="G66" i="26" s="1"/>
  <c r="H57" i="26"/>
  <c r="E57" i="26" s="1"/>
  <c r="AA65" i="26"/>
  <c r="AA66" i="26" s="1"/>
  <c r="X65" i="26"/>
  <c r="Y65" i="26"/>
  <c r="Y66" i="26" s="1"/>
  <c r="I65" i="26"/>
  <c r="I66" i="26" s="1"/>
  <c r="M65" i="26"/>
  <c r="M66" i="26" s="1"/>
  <c r="W65" i="26" l="1"/>
  <c r="AC65" i="26" s="1"/>
  <c r="F66" i="26"/>
  <c r="L66" i="26"/>
  <c r="K66" i="26" s="1"/>
  <c r="K65" i="26"/>
  <c r="H65" i="26"/>
  <c r="H66" i="26" s="1"/>
  <c r="X66" i="26"/>
  <c r="W66" i="26" s="1"/>
  <c r="AC66" i="26" s="1"/>
  <c r="E66" i="26" l="1"/>
  <c r="E65" i="26"/>
  <c r="E34" i="16"/>
  <c r="E30" i="16"/>
  <c r="E25" i="16"/>
  <c r="E13" i="16" s="1"/>
  <c r="E10" i="16"/>
  <c r="E9" i="16" l="1"/>
  <c r="E7" i="16"/>
  <c r="E6" i="16" s="1"/>
  <c r="W13" i="9" l="1"/>
  <c r="Q13" i="9"/>
  <c r="K13" i="9"/>
  <c r="AC13" i="9" l="1"/>
  <c r="J27" i="22" l="1"/>
  <c r="W26" i="22"/>
  <c r="E26" i="22"/>
  <c r="W25" i="22"/>
  <c r="E25" i="22"/>
  <c r="W24" i="22"/>
  <c r="E24" i="22"/>
  <c r="W23" i="22"/>
  <c r="E23" i="22"/>
  <c r="W22" i="22"/>
  <c r="H22" i="22"/>
  <c r="W21" i="22"/>
  <c r="E21" i="22"/>
  <c r="W20" i="22"/>
  <c r="E20" i="22"/>
  <c r="AB19" i="22"/>
  <c r="AB27" i="22" s="1"/>
  <c r="AA19" i="22"/>
  <c r="Z19" i="22"/>
  <c r="Z27" i="22" s="1"/>
  <c r="Y19" i="22"/>
  <c r="X19" i="22"/>
  <c r="X27" i="22" s="1"/>
  <c r="V19" i="22"/>
  <c r="V27" i="22" s="1"/>
  <c r="U19" i="22"/>
  <c r="T19" i="22"/>
  <c r="S19" i="22"/>
  <c r="R19" i="22"/>
  <c r="R27" i="22" s="1"/>
  <c r="Q19" i="22"/>
  <c r="P19" i="22"/>
  <c r="O19" i="22"/>
  <c r="O27" i="22" s="1"/>
  <c r="N19" i="22"/>
  <c r="M19" i="22"/>
  <c r="L19" i="22"/>
  <c r="K19" i="22"/>
  <c r="J19" i="22"/>
  <c r="I19" i="22"/>
  <c r="G19" i="22"/>
  <c r="F19" i="22"/>
  <c r="W18" i="22"/>
  <c r="Q18" i="22"/>
  <c r="K18" i="22"/>
  <c r="H18" i="22"/>
  <c r="E18" i="22" s="1"/>
  <c r="W17" i="22"/>
  <c r="Q17" i="22"/>
  <c r="K17" i="22"/>
  <c r="E17" i="22"/>
  <c r="W16" i="22"/>
  <c r="Q16" i="22"/>
  <c r="K16" i="22"/>
  <c r="E16" i="22"/>
  <c r="W15" i="22"/>
  <c r="Q15" i="22"/>
  <c r="K15" i="22"/>
  <c r="E15" i="22"/>
  <c r="W14" i="22"/>
  <c r="K14" i="22"/>
  <c r="W13" i="22"/>
  <c r="Q13" i="22"/>
  <c r="K13" i="22"/>
  <c r="H13" i="22"/>
  <c r="AB12" i="22"/>
  <c r="AA12" i="22"/>
  <c r="Z12" i="22"/>
  <c r="Y12" i="22"/>
  <c r="X12" i="22"/>
  <c r="U12" i="22"/>
  <c r="T12" i="22"/>
  <c r="T27" i="22" s="1"/>
  <c r="S12" i="22"/>
  <c r="R12" i="22"/>
  <c r="P12" i="22"/>
  <c r="O12" i="22"/>
  <c r="N12" i="22"/>
  <c r="N27" i="22" s="1"/>
  <c r="M12" i="22"/>
  <c r="L12" i="22"/>
  <c r="J12" i="22"/>
  <c r="I12" i="22"/>
  <c r="G12" i="22"/>
  <c r="F12" i="22"/>
  <c r="W28" i="19"/>
  <c r="AC28" i="19" s="1"/>
  <c r="E28" i="19"/>
  <c r="W27" i="19"/>
  <c r="E27" i="19"/>
  <c r="W26" i="19"/>
  <c r="AC26" i="19" s="1"/>
  <c r="E26" i="19"/>
  <c r="W25" i="19"/>
  <c r="AC25" i="19" s="1"/>
  <c r="E25" i="19"/>
  <c r="W24" i="19"/>
  <c r="AC24" i="19" s="1"/>
  <c r="W23" i="19"/>
  <c r="AC23" i="19" s="1"/>
  <c r="E23" i="19"/>
  <c r="W22" i="19"/>
  <c r="AC22" i="19" s="1"/>
  <c r="E22" i="19"/>
  <c r="AB21" i="19"/>
  <c r="X21" i="19"/>
  <c r="V21" i="19"/>
  <c r="V29" i="19" s="1"/>
  <c r="U21" i="19"/>
  <c r="T21" i="19"/>
  <c r="S21" i="19"/>
  <c r="R21" i="19"/>
  <c r="R29" i="19" s="1"/>
  <c r="Q21" i="19"/>
  <c r="L21" i="19"/>
  <c r="K21" i="19"/>
  <c r="J29" i="19"/>
  <c r="W20" i="19"/>
  <c r="Q20" i="19"/>
  <c r="K20" i="19"/>
  <c r="E20" i="19"/>
  <c r="W19" i="19"/>
  <c r="Q19" i="19"/>
  <c r="K19" i="19"/>
  <c r="E19" i="19"/>
  <c r="W18" i="19"/>
  <c r="Q18" i="19"/>
  <c r="K18" i="19"/>
  <c r="E18" i="19"/>
  <c r="W17" i="19"/>
  <c r="Q17" i="19"/>
  <c r="K17" i="19"/>
  <c r="E17" i="19"/>
  <c r="W16" i="19"/>
  <c r="AC16" i="19" s="1"/>
  <c r="K16" i="19"/>
  <c r="W15" i="19"/>
  <c r="Q15" i="19"/>
  <c r="K15" i="19"/>
  <c r="AB14" i="19"/>
  <c r="AB29" i="19" s="1"/>
  <c r="X14" i="19"/>
  <c r="X29" i="19" s="1"/>
  <c r="U14" i="19"/>
  <c r="T14" i="19"/>
  <c r="S14" i="19"/>
  <c r="R14" i="19"/>
  <c r="L14" i="19"/>
  <c r="F29" i="19"/>
  <c r="AC13" i="19"/>
  <c r="H39" i="18"/>
  <c r="E39" i="18" s="1"/>
  <c r="V36" i="18"/>
  <c r="V44" i="18" s="1"/>
  <c r="U36" i="18"/>
  <c r="T36" i="18"/>
  <c r="S36" i="18"/>
  <c r="R36" i="18"/>
  <c r="P36" i="18"/>
  <c r="O36" i="18"/>
  <c r="N36" i="18"/>
  <c r="M36" i="18"/>
  <c r="L36" i="18"/>
  <c r="J36" i="18"/>
  <c r="I36" i="18"/>
  <c r="G36" i="18"/>
  <c r="F36" i="18"/>
  <c r="H35" i="18"/>
  <c r="E35" i="18" s="1"/>
  <c r="H30" i="18"/>
  <c r="E30" i="18" s="1"/>
  <c r="U29" i="18"/>
  <c r="T29" i="18"/>
  <c r="S29" i="18"/>
  <c r="R29" i="18"/>
  <c r="P29" i="18"/>
  <c r="O29" i="18"/>
  <c r="N29" i="18"/>
  <c r="M29" i="18"/>
  <c r="L29" i="18"/>
  <c r="J29" i="18"/>
  <c r="I29" i="18"/>
  <c r="G29" i="18"/>
  <c r="F29" i="18"/>
  <c r="E36" i="16"/>
  <c r="E33" i="16"/>
  <c r="E31" i="16"/>
  <c r="E29" i="16"/>
  <c r="E28" i="16"/>
  <c r="E27" i="16"/>
  <c r="W6" i="16"/>
  <c r="W5" i="16" s="1"/>
  <c r="Q7" i="16"/>
  <c r="K7" i="16"/>
  <c r="H42" i="15"/>
  <c r="E42" i="15" s="1"/>
  <c r="AB39" i="15"/>
  <c r="X39" i="15"/>
  <c r="V39" i="15"/>
  <c r="V47" i="15" s="1"/>
  <c r="U39" i="15"/>
  <c r="S39" i="15"/>
  <c r="R39" i="15"/>
  <c r="P39" i="15"/>
  <c r="O39" i="15"/>
  <c r="M39" i="15"/>
  <c r="L39" i="15"/>
  <c r="J39" i="15"/>
  <c r="I39" i="15"/>
  <c r="G39" i="15"/>
  <c r="F39" i="15"/>
  <c r="H38" i="15"/>
  <c r="E38" i="15" s="1"/>
  <c r="H33" i="15"/>
  <c r="E33" i="15" s="1"/>
  <c r="AB32" i="15"/>
  <c r="AB47" i="15" s="1"/>
  <c r="X32" i="15"/>
  <c r="U32" i="15"/>
  <c r="S32" i="15"/>
  <c r="R32" i="15"/>
  <c r="Q32" i="15" s="1"/>
  <c r="P32" i="15"/>
  <c r="O32" i="15"/>
  <c r="M32" i="15"/>
  <c r="L32" i="15"/>
  <c r="J32" i="15"/>
  <c r="I32" i="15"/>
  <c r="G32" i="15"/>
  <c r="F32" i="15"/>
  <c r="E36" i="11"/>
  <c r="E35" i="11"/>
  <c r="E34" i="11"/>
  <c r="E33" i="11"/>
  <c r="E32" i="11"/>
  <c r="E20" i="11"/>
  <c r="E19" i="11"/>
  <c r="E18" i="11"/>
  <c r="E17" i="11"/>
  <c r="E16" i="11"/>
  <c r="E15" i="11"/>
  <c r="E14" i="11"/>
  <c r="E13" i="11"/>
  <c r="E12" i="11"/>
  <c r="E11" i="11"/>
  <c r="K9" i="11"/>
  <c r="K8" i="11"/>
  <c r="K7" i="11"/>
  <c r="W12" i="9"/>
  <c r="Q12" i="9"/>
  <c r="K12" i="9"/>
  <c r="E12" i="9"/>
  <c r="W11" i="9"/>
  <c r="Q11" i="9"/>
  <c r="K11" i="9"/>
  <c r="E11" i="9"/>
  <c r="E5" i="9" s="1"/>
  <c r="W10" i="9"/>
  <c r="Q10" i="9"/>
  <c r="Q5" i="9" s="1"/>
  <c r="K10" i="9"/>
  <c r="K5" i="9" s="1"/>
  <c r="E10" i="9"/>
  <c r="W7" i="9"/>
  <c r="Q7" i="9"/>
  <c r="K7" i="9"/>
  <c r="W6" i="9"/>
  <c r="Q6" i="9"/>
  <c r="K6" i="9"/>
  <c r="K12" i="25" l="1"/>
  <c r="E5" i="16"/>
  <c r="Q6" i="16"/>
  <c r="Q5" i="16" s="1"/>
  <c r="K6" i="16"/>
  <c r="K5" i="16" s="1"/>
  <c r="W5" i="9"/>
  <c r="K29" i="18"/>
  <c r="Q36" i="18"/>
  <c r="AC36" i="18" s="1"/>
  <c r="E10" i="11"/>
  <c r="K6" i="11"/>
  <c r="K5" i="11" s="1"/>
  <c r="E7" i="17"/>
  <c r="E5" i="11"/>
  <c r="AC20" i="19"/>
  <c r="AC18" i="19"/>
  <c r="Q29" i="18"/>
  <c r="AC29" i="18" s="1"/>
  <c r="K36" i="18"/>
  <c r="AC7" i="16"/>
  <c r="X47" i="15"/>
  <c r="W32" i="15"/>
  <c r="AC32" i="15" s="1"/>
  <c r="R47" i="15"/>
  <c r="R48" i="15" s="1"/>
  <c r="Q48" i="15" s="1"/>
  <c r="Q39" i="15"/>
  <c r="W39" i="15"/>
  <c r="J47" i="15"/>
  <c r="F47" i="15"/>
  <c r="K32" i="15"/>
  <c r="K39" i="15"/>
  <c r="M44" i="18"/>
  <c r="T44" i="18"/>
  <c r="T45" i="18" s="1"/>
  <c r="L44" i="18"/>
  <c r="P44" i="18"/>
  <c r="P45" i="18" s="1"/>
  <c r="J44" i="18"/>
  <c r="R44" i="18"/>
  <c r="AC10" i="9"/>
  <c r="F27" i="22"/>
  <c r="G27" i="22"/>
  <c r="U28" i="22"/>
  <c r="L27" i="22"/>
  <c r="P27" i="22"/>
  <c r="P28" i="22" s="1"/>
  <c r="Q12" i="22"/>
  <c r="I27" i="22"/>
  <c r="I28" i="22" s="1"/>
  <c r="M27" i="22"/>
  <c r="M28" i="22" s="1"/>
  <c r="U27" i="22"/>
  <c r="S27" i="22"/>
  <c r="E14" i="22"/>
  <c r="T29" i="19"/>
  <c r="G29" i="19"/>
  <c r="G30" i="19" s="1"/>
  <c r="F30" i="19"/>
  <c r="J30" i="19"/>
  <c r="L29" i="19"/>
  <c r="L30" i="19" s="1"/>
  <c r="P29" i="19"/>
  <c r="P30" i="19" s="1"/>
  <c r="Q14" i="19"/>
  <c r="Q29" i="19" s="1"/>
  <c r="AC17" i="19"/>
  <c r="I29" i="19"/>
  <c r="M29" i="19"/>
  <c r="M30" i="19" s="1"/>
  <c r="U29" i="19"/>
  <c r="E16" i="19"/>
  <c r="I30" i="19"/>
  <c r="N29" i="19"/>
  <c r="N30" i="19" s="1"/>
  <c r="O29" i="19"/>
  <c r="S29" i="19"/>
  <c r="S30" i="19" s="1"/>
  <c r="F44" i="18"/>
  <c r="O44" i="18"/>
  <c r="O45" i="18" s="1"/>
  <c r="N44" i="18"/>
  <c r="N45" i="18" s="1"/>
  <c r="S44" i="18"/>
  <c r="S45" i="18" s="1"/>
  <c r="G44" i="18"/>
  <c r="G45" i="18" s="1"/>
  <c r="I44" i="18"/>
  <c r="U44" i="18"/>
  <c r="U45" i="18" s="1"/>
  <c r="G47" i="15"/>
  <c r="G48" i="15" s="1"/>
  <c r="J48" i="15"/>
  <c r="L47" i="15"/>
  <c r="P47" i="15"/>
  <c r="P48" i="15" s="1"/>
  <c r="I47" i="15"/>
  <c r="I48" i="15" s="1"/>
  <c r="M47" i="15"/>
  <c r="U47" i="15"/>
  <c r="U48" i="15" s="1"/>
  <c r="M48" i="15"/>
  <c r="O47" i="15"/>
  <c r="S47" i="15"/>
  <c r="S48" i="15" s="1"/>
  <c r="AC12" i="9"/>
  <c r="R28" i="22"/>
  <c r="N28" i="22"/>
  <c r="F28" i="22"/>
  <c r="E13" i="22"/>
  <c r="E12" i="22" s="1"/>
  <c r="H12" i="22"/>
  <c r="W12" i="22"/>
  <c r="G28" i="22"/>
  <c r="Z28" i="22"/>
  <c r="T28" i="22"/>
  <c r="X28" i="22"/>
  <c r="L28" i="22"/>
  <c r="W19" i="22"/>
  <c r="V28" i="22"/>
  <c r="O28" i="22"/>
  <c r="S28" i="22"/>
  <c r="J28" i="22"/>
  <c r="K12" i="22"/>
  <c r="Q27" i="22"/>
  <c r="Y27" i="22"/>
  <c r="K27" i="22"/>
  <c r="AA27" i="22"/>
  <c r="AA28" i="22" s="1"/>
  <c r="E22" i="22"/>
  <c r="E19" i="22" s="1"/>
  <c r="E27" i="22" s="1"/>
  <c r="H19" i="22"/>
  <c r="AB28" i="22"/>
  <c r="R30" i="19"/>
  <c r="T30" i="19"/>
  <c r="AB30" i="19"/>
  <c r="AC27" i="19"/>
  <c r="W21" i="19"/>
  <c r="O30" i="19"/>
  <c r="V30" i="19"/>
  <c r="E15" i="19"/>
  <c r="E14" i="19" s="1"/>
  <c r="AC15" i="19"/>
  <c r="AC19" i="19"/>
  <c r="W14" i="19"/>
  <c r="AC14" i="19" s="1"/>
  <c r="K14" i="19"/>
  <c r="K29" i="19" s="1"/>
  <c r="X30" i="19"/>
  <c r="U30" i="19"/>
  <c r="E24" i="19"/>
  <c r="E21" i="19" s="1"/>
  <c r="J45" i="18"/>
  <c r="L45" i="18"/>
  <c r="V45" i="18"/>
  <c r="M45" i="18"/>
  <c r="F45" i="18"/>
  <c r="H29" i="18"/>
  <c r="E29" i="18" s="1"/>
  <c r="H36" i="18"/>
  <c r="E36" i="18" s="1"/>
  <c r="V48" i="15"/>
  <c r="X48" i="15"/>
  <c r="O48" i="15"/>
  <c r="F48" i="15"/>
  <c r="H32" i="15"/>
  <c r="E32" i="15" s="1"/>
  <c r="H39" i="15"/>
  <c r="E39" i="15" s="1"/>
  <c r="AB48" i="15"/>
  <c r="AC11" i="9"/>
  <c r="AC6" i="9"/>
  <c r="AC7" i="9"/>
  <c r="AC6" i="16" l="1"/>
  <c r="AC5" i="16"/>
  <c r="R45" i="18"/>
  <c r="Q45" i="18" s="1"/>
  <c r="AC45" i="18" s="1"/>
  <c r="Q44" i="18"/>
  <c r="AC44" i="18" s="1"/>
  <c r="K45" i="18"/>
  <c r="K44" i="18"/>
  <c r="AC5" i="9"/>
  <c r="K47" i="15"/>
  <c r="L48" i="15"/>
  <c r="K48" i="15" s="1"/>
  <c r="Q47" i="15"/>
  <c r="AC39" i="15"/>
  <c r="W47" i="15"/>
  <c r="AC47" i="15" s="1"/>
  <c r="H47" i="15"/>
  <c r="H48" i="15" s="1"/>
  <c r="E48" i="15" s="1"/>
  <c r="H27" i="22"/>
  <c r="H28" i="22" s="1"/>
  <c r="E29" i="19"/>
  <c r="I45" i="18"/>
  <c r="W48" i="15"/>
  <c r="AC48" i="15" s="1"/>
  <c r="Y28" i="22"/>
  <c r="Q28" i="22"/>
  <c r="K28" i="22"/>
  <c r="E28" i="22"/>
  <c r="W27" i="22"/>
  <c r="W29" i="19"/>
  <c r="AC21" i="19"/>
  <c r="K30" i="19"/>
  <c r="H29" i="19"/>
  <c r="H30" i="19" s="1"/>
  <c r="Q30" i="19"/>
  <c r="H44" i="18"/>
  <c r="H45" i="18" s="1"/>
  <c r="E44" i="18" l="1"/>
  <c r="E45" i="18"/>
  <c r="E47" i="15"/>
  <c r="E30" i="19"/>
  <c r="AC29" i="19"/>
  <c r="W28" i="22" l="1"/>
  <c r="W30" i="19"/>
  <c r="AC30" i="19" s="1"/>
  <c r="K6" i="8" l="1"/>
  <c r="Q6" i="8"/>
  <c r="Q5" i="8" s="1"/>
  <c r="W6" i="8"/>
  <c r="W5" i="8" s="1"/>
  <c r="W12" i="25" s="1"/>
  <c r="AC6" i="8" l="1"/>
  <c r="G14" i="25" l="1"/>
  <c r="H14" i="25"/>
  <c r="AC5" i="8" l="1"/>
  <c r="F5" i="27" l="1"/>
  <c r="F12" i="25" s="1"/>
  <c r="F14" i="25" s="1"/>
  <c r="Y5" i="27"/>
  <c r="Y14" i="25"/>
  <c r="R5" i="27"/>
  <c r="R14" i="25" s="1"/>
  <c r="S5" i="27"/>
  <c r="S14" i="25" s="1"/>
  <c r="T5" i="27"/>
  <c r="U5" i="27"/>
  <c r="U14" i="25"/>
  <c r="V5" i="27"/>
  <c r="V14" i="25"/>
  <c r="Q10" i="27"/>
  <c r="Q5" i="27" s="1"/>
  <c r="P5" i="27"/>
  <c r="P14" i="25" s="1"/>
  <c r="Q12" i="25" l="1"/>
  <c r="T12" i="25"/>
  <c r="T14" i="25" s="1"/>
  <c r="N5" i="27"/>
  <c r="N14" i="25" s="1"/>
  <c r="O5" i="27"/>
  <c r="O14" i="25" s="1"/>
  <c r="Q14" i="25" l="1"/>
  <c r="M5" i="27"/>
  <c r="M14" i="25" s="1"/>
  <c r="K10" i="27" l="1"/>
  <c r="L5" i="27"/>
  <c r="L14" i="25" s="1"/>
  <c r="J10" i="27" l="1"/>
  <c r="K5" i="27"/>
  <c r="K14" i="25" s="1"/>
  <c r="I10" i="27" l="1"/>
  <c r="J5" i="27"/>
  <c r="J12" i="25" s="1"/>
  <c r="J14" i="25" s="1"/>
  <c r="I5" i="27" l="1"/>
  <c r="I12" i="25" s="1"/>
  <c r="I14" i="25" s="1"/>
  <c r="E10" i="27"/>
  <c r="E5" i="27" s="1"/>
  <c r="E12" i="25" s="1"/>
  <c r="E14" i="25" s="1"/>
  <c r="AB5" i="27"/>
  <c r="AB14" i="25" s="1"/>
  <c r="AA5" i="27" l="1"/>
  <c r="AA14" i="25" s="1"/>
  <c r="Z5" i="27" l="1"/>
  <c r="Z14" i="25" s="1"/>
  <c r="W10" i="27" l="1"/>
  <c r="W5" i="27" s="1"/>
  <c r="X5" i="27"/>
  <c r="X14" i="25" s="1"/>
  <c r="AC5" i="27" l="1"/>
  <c r="AC12" i="25" l="1"/>
  <c r="W14" i="25"/>
  <c r="AC14" i="25" s="1"/>
</calcChain>
</file>

<file path=xl/sharedStrings.xml><?xml version="1.0" encoding="utf-8"?>
<sst xmlns="http://schemas.openxmlformats.org/spreadsheetml/2006/main" count="1358" uniqueCount="360">
  <si>
    <t>№ п/п</t>
  </si>
  <si>
    <t>всего</t>
  </si>
  <si>
    <t>федеральный бюджет</t>
  </si>
  <si>
    <t>областной бюджет</t>
  </si>
  <si>
    <t xml:space="preserve">бюджет района </t>
  </si>
  <si>
    <t>бюджет поселений</t>
  </si>
  <si>
    <t>внебюджетные источники</t>
  </si>
  <si>
    <t>исполнители</t>
  </si>
  <si>
    <t xml:space="preserve">программа </t>
  </si>
  <si>
    <t xml:space="preserve">всего по программе </t>
  </si>
  <si>
    <t>МКУ "ОКС"</t>
  </si>
  <si>
    <t>6.</t>
  </si>
  <si>
    <t>Беляевское с/п</t>
  </si>
  <si>
    <t>Курнаевское с/п</t>
  </si>
  <si>
    <t>Харьковское с/п</t>
  </si>
  <si>
    <t>Черебаевское с/п</t>
  </si>
  <si>
    <t>МКОУ ДОД Дом детского творчества</t>
  </si>
  <si>
    <t>Отдел по образованию, спорту и молодежной политике</t>
  </si>
  <si>
    <t>Итого по программам</t>
  </si>
  <si>
    <t>Новогодние представления для опекаемых детей, детей из малоимущих семей, детей инвалидов</t>
  </si>
  <si>
    <t>Организация культурно-досуговых мероприятий</t>
  </si>
  <si>
    <t>МБУ "Старополтавский РКЦ"</t>
  </si>
  <si>
    <t>Поступления от оказания  муниципальным учреждениям услуг, предоставление которых для физических и юридических лиц осществляется на платной основе, в том числе:</t>
  </si>
  <si>
    <t>Музыкальное сопровождение брака</t>
  </si>
  <si>
    <t>Показ кинофильмов</t>
  </si>
  <si>
    <t>Платные концерты</t>
  </si>
  <si>
    <t>Библиотечное обслуживание населения</t>
  </si>
  <si>
    <t>Ведомственные</t>
  </si>
  <si>
    <t>МБУ "Образование", отдел по образованию Администрации Старополтавского  муниципального района</t>
  </si>
  <si>
    <t>Обеспечение стабильного функционирования и развития МБУ "Образование", обеспечивающего методическую поддержку образовательных учреждений, курирующих деятельность образовательных учреждений</t>
  </si>
  <si>
    <t xml:space="preserve">ИТОГО </t>
  </si>
  <si>
    <t>ИТОГО ВЕД</t>
  </si>
  <si>
    <t>Общий итог</t>
  </si>
  <si>
    <t>(вед+ муниципальные)</t>
  </si>
  <si>
    <t xml:space="preserve">   </t>
  </si>
  <si>
    <t>МКОУ "Салтовская СШ"</t>
  </si>
  <si>
    <t>ВЕДОМСТВЕННЫЕ ПРОГРАММЫ</t>
  </si>
  <si>
    <r>
      <t xml:space="preserve">Обеспечение доступного качественного начального общего, основного общего и среднего (полного) общего образования, а  также дошкольного и дополнительного образования в муниципальных </t>
    </r>
    <r>
      <rPr>
        <u/>
        <sz val="11"/>
        <color theme="1"/>
        <rFont val="Times New Roman"/>
        <family val="1"/>
        <charset val="204"/>
      </rPr>
      <t>казенных</t>
    </r>
    <r>
      <rPr>
        <sz val="11"/>
        <color theme="1"/>
        <rFont val="Times New Roman"/>
        <family val="1"/>
        <charset val="204"/>
      </rPr>
      <t xml:space="preserve"> общеобразовательных учреждениях района</t>
    </r>
  </si>
  <si>
    <r>
      <t xml:space="preserve">Обеспечение доступного качественного начального общего, основного общего и среднего (полного) общего образования, а  также дошкольного и дополнительного образования в муниципальных </t>
    </r>
    <r>
      <rPr>
        <u/>
        <sz val="11"/>
        <color theme="1"/>
        <rFont val="Times New Roman"/>
        <family val="1"/>
        <charset val="204"/>
      </rPr>
      <t>бюджетных</t>
    </r>
    <r>
      <rPr>
        <sz val="11"/>
        <color theme="1"/>
        <rFont val="Times New Roman"/>
        <family val="1"/>
        <charset val="204"/>
      </rPr>
      <t xml:space="preserve"> общеобразовательных учреждениях района</t>
    </r>
  </si>
  <si>
    <t>Обеспечение стабильного функционирования и развития системы муниципальных казенных образовательных учреждений дополнительного образования, за исключением учреждений спортивной  направленности ДДТ</t>
  </si>
  <si>
    <t>Обеспечение  стабильного функционирования и развития системы муниципальных бюджетных образовательных  учреждений дополнительного образования, за исключением учреждений спортивной направленности ДМШ</t>
  </si>
  <si>
    <t>Обеспечение  стабильного функционирования и развития системы муниципальных бюджетных образовательных  учреждений дополнительного образования  спортивной направленности ДЮСШ</t>
  </si>
  <si>
    <t>Обеспечение стабильного функционирования и развития муниципальных бюджетных дошкольных образовательных учреждений СОЛНЫШКО</t>
  </si>
  <si>
    <t xml:space="preserve">Реализация мероприятий культурной политики на территории Старополтавского муниципального района на 2015-2017 годы (пост  № 729 от 18.12.2014г., изм.     № 80 от 16.02.2015г., внес. Изм. От 08.12.2015 г. № 564, изм. От 05.02.2016 г. № 64 </t>
  </si>
  <si>
    <t xml:space="preserve">Развитие  образования Старополтавского муниципального района на 2015-2017 годы (Пост № 186 от 20.04.2015г. Изм. от 27.10.2015г.№ 486, внес. изм. От 20.01.2016 г. № 19, изм. От 30.03.2016 г. № 143 ). </t>
  </si>
  <si>
    <t>наименование мероприятия</t>
  </si>
  <si>
    <t xml:space="preserve">всего по программе на весь период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</si>
  <si>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по мероприятию</t>
  </si>
  <si>
    <t>% исполнения</t>
  </si>
  <si>
    <t>Отдел по делам ГО и ЧС администрации Старополтавского муниципального района</t>
  </si>
  <si>
    <t>1.</t>
  </si>
  <si>
    <t>Отдел по строительству и жилищно-коммунальному хозяйству администрации Старополтавского муниципального района</t>
  </si>
  <si>
    <t>МКОУ "Беляевская СШ"</t>
  </si>
  <si>
    <t>2.</t>
  </si>
  <si>
    <t>5.</t>
  </si>
  <si>
    <t xml:space="preserve">Обеспечение спортивной формой, инвентарем и оборудованием и пр., приобретение наградного и расходного материала </t>
  </si>
  <si>
    <t>Отдел по образованию, спорту и молодежной политике; Образовательные организации</t>
  </si>
  <si>
    <t>8.</t>
  </si>
  <si>
    <t>Проведение акций по пропаганде ЗОЖ</t>
  </si>
  <si>
    <t>Проведение фестивалей, спортивных турниров и конкурсов среди молодежи</t>
  </si>
  <si>
    <t>Организация и проведение конкурса молодых талантов</t>
  </si>
  <si>
    <t>Организация и проведение бала выпускников</t>
  </si>
  <si>
    <t>Организация и проведение Дня молодежи</t>
  </si>
  <si>
    <t>Проведение, организация и участие молодежи в мероприятиях различного уровня (форумы, фестивали, конкурсы, рабочие площадки и т.д.)</t>
  </si>
  <si>
    <t>Приобретение полиграфической продукции, баннера, флагов и символики и т.д. для организации и проведения районных мероприятий</t>
  </si>
  <si>
    <t>Организация и проведение районной военно-патриотической игры "Зарница"</t>
  </si>
  <si>
    <t>Пятидневные учебно-полевые сборы</t>
  </si>
  <si>
    <t>Организация и проведение районных фестивалей, конкурсов и т.д. военно-патриотической направленности</t>
  </si>
  <si>
    <t xml:space="preserve">Отдел по строительству и ЖКХ </t>
  </si>
  <si>
    <t xml:space="preserve">Организация экскурсионных поездок учащихся старших классов </t>
  </si>
  <si>
    <t>Образовательные организации</t>
  </si>
  <si>
    <t>Внедрение и реализация в образовательных учреждениях района программ по ЗОЖ</t>
  </si>
  <si>
    <t>Проведение социально-психологического тестирования лиц, обучающихся в образовательных организациях, с целью раннего выявления незаконного потребления наркотических средств и психоактивных веществ обучающимися</t>
  </si>
  <si>
    <t>Тестирование несовершеннолетних граждан с использованием иммунохроматографических тестов, для выявления лиц допускающих немедицинское употребление наркотических и (или) иных психоактивных веществ</t>
  </si>
  <si>
    <t>Проведение праздников, фестивалей, смотров - конкурсов, круглых столов, акций, проектов, концертов и т.д. по организации профилактики употребления НС и ПАВ и пропаганде ЗОЖ</t>
  </si>
  <si>
    <t>Стимулирование работников, занятых в сельскохозяйственном производстве, добившихся наивысших результатов в производстве сельскохозяйственной продукции, при проведении мероприятий, посвященных "Дню работников сельского хозяйства и перерабатывающей промышленности"</t>
  </si>
  <si>
    <t>Проведение рабочих совещаний и семинаров с участием руководителей и главных специалистов сельскохозяйственных товаропроизводителей</t>
  </si>
  <si>
    <t>Оказание методической и консультационной помощи сельскохозяйственным товаропроизводителям при оформлении документов на получение грантов, субсидий</t>
  </si>
  <si>
    <t>Проведениекорректировки, внесений изменений в государственную информационную систему "Агропортал"</t>
  </si>
  <si>
    <t>Проведение обследования и инвентаризации не используемых земель сельскохозяйственного назначения, в целях принятия мер по их рациональному использованию</t>
  </si>
  <si>
    <t>в муниципальных образовательных организациях</t>
  </si>
  <si>
    <t>Анализ и обобщение опыта духовно-нравственного воспитания в районе</t>
  </si>
  <si>
    <t>Образовательные организации Старополтавского муниципального района</t>
  </si>
  <si>
    <t>Отдел по образованию, спорту и молодежной политике администрации Старополтавского муниципального района</t>
  </si>
  <si>
    <t>Обеспечение стабильного функционирования и развития системы муниципальных казенных образовательных организаций дополнительного образования спортивной направленности</t>
  </si>
  <si>
    <t>Поддержка деятельности клубов, объединений и организаций военно-патриотической, гражданской направленности</t>
  </si>
  <si>
    <t>МКОУ "Валуевская СШ"</t>
  </si>
  <si>
    <t>Поддержка деятельности волонтерского движения в Старополтавском районе (приобретение логотипов, футболок, бейсболок и т.д.)</t>
  </si>
  <si>
    <t>Организация и проведение всеобуча, семинаров, лекций по пропаганде ЗОЖ для специалистов, работающих с молодежью</t>
  </si>
  <si>
    <t>Организация и проведение добровольческого проекта "Весенний месяц добра"</t>
  </si>
  <si>
    <t>Организация и проведение акций "Вахта памяти", "Георгиевская ленточка", "Бессмертный полк", "Обелиск"</t>
  </si>
  <si>
    <t>МКОУ "Кановская ОШ"</t>
  </si>
  <si>
    <t>МКОУ "Красноярская СШ"</t>
  </si>
  <si>
    <t>МКОУ "Иловатская СШ"</t>
  </si>
  <si>
    <t>МКОУ "Старополтавская СШ"</t>
  </si>
  <si>
    <t>МКОУ "Верхнеерусланская ОШ"</t>
  </si>
  <si>
    <t>МКОУ "Колышкинская СШ"</t>
  </si>
  <si>
    <t>МКОУ "Торгунская СШ"</t>
  </si>
  <si>
    <t>МКОУ "Новоквасниковская СШ"</t>
  </si>
  <si>
    <t>МКОУ "Лятошинская СШ"</t>
  </si>
  <si>
    <t>МКДОУ детский сад "Солнышко"</t>
  </si>
  <si>
    <t>МКУ ДО "Старополтавская ДЮСШ"</t>
  </si>
  <si>
    <t>Проведение районного конкурса юных велосипедистов "Безопасное колесо"</t>
  </si>
  <si>
    <t>Отдел по образованию, спорту и молодежной политикеадминистрации Старополтавского муниципального района</t>
  </si>
  <si>
    <t>Проведение районного смотра-конкурса среди образовательных учреждений на лучшую организацию работы по предупреждению детского дорожно-транспортного травматизма</t>
  </si>
  <si>
    <t>Замена блока СКЗИ (НКМ), включая работы, связанные с заменой НКМ (демонтаж/монтаж, деактивация, активация, калибровка), метрологическую поверку тахографа</t>
  </si>
  <si>
    <t>МКОУ "Верхневодянская СШ"</t>
  </si>
  <si>
    <t>МКОУ "Харьковская СШ"</t>
  </si>
  <si>
    <t>МКОУ "Новополтавская СШ им. А.Г. Кораблева"</t>
  </si>
  <si>
    <t>итого по мероприятию:</t>
  </si>
  <si>
    <t>Техническое обслуживание тахографов</t>
  </si>
  <si>
    <t>МКОУ "Курнаевская СШ"</t>
  </si>
  <si>
    <t>Приобретение программного обеспечения для организации сеансов видеоконференц связи в ЕДДС района, а также оргтехнику и расходные на оргтехнику материалы</t>
  </si>
  <si>
    <t>Приобретение светоотражающих элементов на одежду</t>
  </si>
  <si>
    <t>Отдел по управлению имуществом администрации Старополтавского муниципального района</t>
  </si>
  <si>
    <t>Отдел по сельскому хозяйству и работе с сельскими территориями</t>
  </si>
  <si>
    <t>Отдел по управлению имуществом</t>
  </si>
  <si>
    <t>Лучший воспитатель года (Приобретение грамот, рамок, подарков, подарочных пакетов, цветов, вручение денежных призов)</t>
  </si>
  <si>
    <t>Педагог дополнительного образования» (Приобретение грамот, рамок, подарков, подарочных пакетов, цветов, вручение денежных призов)</t>
  </si>
  <si>
    <t>Подготовка и издание (печать, покупка и заправка картриджей, покупка бумаги) методических материалов (сборников, карт, атласов, плакатов, календарей, буклетов) по итогам районных, межмуниципальных конференций, слетов, проектов, семинаров, образовательных чтений, форумов (педагогических, ученических, родительских)</t>
  </si>
  <si>
    <t>Организация поездок обучающихся на международные, всероссийские, областные мероприятия (компенсация питания, проживания, проезда)</t>
  </si>
  <si>
    <t xml:space="preserve">Районный конкурс школьных музеев (залов, комнат, уголков боевой, трудовой славы, истории родного края)
(Вручение подарков в виде денежного вознаграждения) 
</t>
  </si>
  <si>
    <t>Организация и проведение традиционного праздника для формирования основ духовно-нравственного воспитания граждан «Славлю имя твое, Учитель!» (Приобретение грамот, рамок, подарков, подарочных пакетов, цветов, оформление украшения, изготовление открыток и. др.)</t>
  </si>
  <si>
    <t>Итого по муниципальным программам</t>
  </si>
  <si>
    <t>Итого по ведомственным программам</t>
  </si>
  <si>
    <t>Услуги спутникового GPS-ГЛОНАСС мониторинга мобильных объектов</t>
  </si>
  <si>
    <t>МКОУ "Гмелинская СШ им. В.П. Агаркова"</t>
  </si>
  <si>
    <t>Выпуск и отгрузка карты тахографа</t>
  </si>
  <si>
    <t>МКУ "Образование"</t>
  </si>
  <si>
    <t>Курсы повышения профессионального мастерстваводителей (20-часовая программа) по безопасности дорожного движения</t>
  </si>
  <si>
    <t>МКОУ Верхневодянская СШ"</t>
  </si>
  <si>
    <t>всего по мероприятию</t>
  </si>
  <si>
    <t>Благоустройство сельских территорий</t>
  </si>
  <si>
    <t xml:space="preserve">Отдел по сельскому хозяйству и работе с сельскими территориями администрации Старополтавского муниципального района </t>
  </si>
  <si>
    <t xml:space="preserve">Обеспечение стабильного функционирования и развития системы муниципальных казенных образовательных организаций дополнительного образования, за исключением организаций спортивной направленности </t>
  </si>
  <si>
    <t>Размещение информации в районной газете "Ударник"</t>
  </si>
  <si>
    <t>отдел экономики администрации Старополтавского муниципального района</t>
  </si>
  <si>
    <t>Размещение информациии на официальном сайте администрации Старополтавского муниципального района</t>
  </si>
  <si>
    <t>Проведение заседаний координационного  совета по развитию малого и среднего предпринимательства</t>
  </si>
  <si>
    <t>Организация и проведение дня российского предпринимательства</t>
  </si>
  <si>
    <t>Участие команд района в спортивных соревнованиях различных уровней: муниципальных, областных, всероссийских, организация , проведение и участие в различных официальных физкультурно-оздоровительных и спортивных мероприятиях , прочих мероприятиях конференции, форумы, семинары, совещания, слеты, мероприятия по проблемам спортивного и патриотического воспитания, пропоганде здорового образа жизни (проведение и участие)</t>
  </si>
  <si>
    <t>Подготовка учащихся и формирование команд для участия в спортивных мероприятиях различного уровня</t>
  </si>
  <si>
    <t>Организация временного трудоустройства несовершеннолетних граждан</t>
  </si>
  <si>
    <t>Замена кровли и выполнение необходимых для этого работ в зданиях муниципальных образовательных организациях</t>
  </si>
  <si>
    <t>Приобретение и замена осветительных приборов, а также выполнение необходимых для этого работ в зданиях муниципальных образовательных организациях</t>
  </si>
  <si>
    <t>Итого по мероприятию</t>
  </si>
  <si>
    <t>МКОУ  "Беляевская СШ"</t>
  </si>
  <si>
    <t>4.</t>
  </si>
  <si>
    <t>7.</t>
  </si>
  <si>
    <t>Организация совещаний, семинаров, конференций по вопросам взаимодействия с семьями учащихся по духовно-нравственному воспитанию ко Дню принятия Конвенции о правах ребенка (Приобретение грамот, рамок, подарков, подарочных пакетов, цветов, оформление украшения, изготовление открыток и др.)</t>
  </si>
  <si>
    <t xml:space="preserve"> МКУ "Образование" </t>
  </si>
  <si>
    <t xml:space="preserve">МКУ "Образование" </t>
  </si>
  <si>
    <t>Отдел по образованию, спорту и молодежной политики</t>
  </si>
  <si>
    <t xml:space="preserve">Организация и проведение Дня защиты детей (приобретение грамот, рамок, подарков, подарочных пакетов, цветов, оформление украшения, изготовление открыток, вручение подарков в виде денежного вознаграждения)
</t>
  </si>
  <si>
    <t>Организация и проведение фестиваля национальных культур (Приобретение грамот, рамок, статуэток (фигурки пластиковые), изготовление открыток и др.)</t>
  </si>
  <si>
    <t>Районные, межмуниципальные творческие конкурсы среди обучающихся и воспитанников образовательных организаций: конкурсы чтецов, рисунков, сочинений, презентаций и буктрейлеров, поделок (Приобретение грамот, рамок, подарков, книг, изготовление открыток и др)</t>
  </si>
  <si>
    <t>Муниципальные, межмуниципальные этапы конкурсов профессионального мастерства, в том числе</t>
  </si>
  <si>
    <t xml:space="preserve"> МКУ «Образование»,</t>
  </si>
  <si>
    <t>"Педагогический дебют" (Приобретение грамот, рамок, подарков, подарочных пакетов, цветов, вручение денежных призов)</t>
  </si>
  <si>
    <t>Районный конкурс "Ученик года" (приобретение грамот, рамок, подарков, подарочных пакетов, цветов)</t>
  </si>
  <si>
    <t xml:space="preserve"> МКУ «Образование»</t>
  </si>
  <si>
    <t>Районный конкурс на лучшую организацию работы по духовно-нравственному воспитанию: среди ДОО; среди ОО (Вручение подарков в виде денежного вознаграждения)</t>
  </si>
  <si>
    <t>МКУ «Образование»</t>
  </si>
  <si>
    <t>Погдотовка, распространение и приобретение агитационно-справочного материала по профилактике наркомании и пропаганде ЗОЖ в помощь специалистам, работающим с подростками и молодежью</t>
  </si>
  <si>
    <t>Проведение обучающих семинаров, совещаний и т.д. для специалистов различных служб и субъектов профилактики по организации профилактики употребления НС и ПАВ и пропаганде ЗОЖ</t>
  </si>
  <si>
    <t>Проведение анализа состояния площадок в образовательых организациях Старополтавского муниципального района для проведения праздничных линеек и других мероприятий и формирование заявочной документации для участия в государственной программе</t>
  </si>
  <si>
    <t xml:space="preserve">Отдел по образованию, спорту и молодежной политике </t>
  </si>
  <si>
    <t>Благоустройство площадок для проведения праздничных линеек и других мероприятий в муниципальных общеобразовательных организациях Волгоградской области</t>
  </si>
  <si>
    <t>Финансовый отдел администрации Старополтавского муниципального района</t>
  </si>
  <si>
    <t>3.</t>
  </si>
  <si>
    <t>Обеспечение персонифицированного финансирования дополнительного образования детей</t>
  </si>
  <si>
    <t>Приобретение бумаги для изготовления памяток по защите прав потребителей</t>
  </si>
  <si>
    <t>Организация правовой помощи гражданам в сфере защиты прав потребителей, оказание консультационной поддержки населению Старополтавского муниципального района</t>
  </si>
  <si>
    <t>отдел по общим, правовым и информационным вопросам администрации Старополтавского муниципального района</t>
  </si>
  <si>
    <t>Создание и ведение на сайте администрации Старополтавского муниципального района специального раздела "Защита прав потребителей"</t>
  </si>
  <si>
    <t>Размещение на сайте администрации Старополтавского муниципального района информационно-аналитических материалов, памяток по соблюдению обязательных требований</t>
  </si>
  <si>
    <t>Проведение семинаров, круглых столов, совещаний и иных мероприятий с хозяйствующими субъектами по вопросам соблюдения требований законодательства по защите прав потребителей, разъяснения гражданско-правовой, административной, уголовной ответственности за нарушение требований нормативных документов</t>
  </si>
  <si>
    <t>Взаимодействие в решении вопросов по защите прав потребителей с Роспотребнадзором, Координационным советом по развитию малого и среднего предпринимательства, СоюзомВолгоградской торговой промышленной палатой</t>
  </si>
  <si>
    <t>Проведение общешкольных родительских собраний по теме "Учите детей быть здоровыми"</t>
  </si>
  <si>
    <t>Общерайонная акция "Мы за здоровое питание"</t>
  </si>
  <si>
    <t>Размещение на официальных сайтах образовательных организаций в информационно-телекоммуникационной сети "Интернет" информации  об условиях организации питания детей</t>
  </si>
  <si>
    <t>МКОУ "Колышкинская СШ" 5 чел.</t>
  </si>
  <si>
    <t>Поддержка добровольческих (волонтерских) организаций в целях стимулирования их работы по реализации социокультурных проектов в сельской местности</t>
  </si>
  <si>
    <t xml:space="preserve">МКОУ "Гмелинская СШ им. В.П. Агаркова" </t>
  </si>
  <si>
    <t xml:space="preserve">МБУ "Старополтавский РКЦ" </t>
  </si>
  <si>
    <t>МКОУ Валуевская СШ"</t>
  </si>
  <si>
    <t>Адаптация для инвалидов и других МГН приоритетных объектов социальной инфраструктуры путем приобретения оборудования (технических средств, обучащихся тренажеров) для детей с ограниченными возможностями здоровья, детей-инвалидов, для оказания услуг учреждением:</t>
  </si>
  <si>
    <t>Адаптация для инвалидов и других МГН приоритетных объектов образовательных организаций путем ремонта, реконстукции, дооборудования техническими средствами адаптации (приспособление входных групп, зон оказания услуг, санитарно-гигиенических помещений, прилегающих территорий - пандусами, знаками для стоянки автотранспорта), а также путем организации предоставления услуг, в том числе на объектах</t>
  </si>
  <si>
    <t>МКОУ "Колышкинское СШ"</t>
  </si>
  <si>
    <t>МКУ ДО "Старополтавская ДМШ"</t>
  </si>
  <si>
    <t>Обучение работников, оказывающих помощь по сопровождению инвалидов в помещении организации</t>
  </si>
  <si>
    <t>Улучшение жилищных условий граждан, проживающих на сельской территории</t>
  </si>
  <si>
    <t>Комплексное развитие сельских территорий:</t>
  </si>
  <si>
    <t>Реализация проектов комплексного развития с. Гмелинка Старополтавского мцниципального района</t>
  </si>
  <si>
    <t>Строительство физкультурно-оздоровительного комплекса в с. Гмелинка Старополтавского района Волгоградской области</t>
  </si>
  <si>
    <t>Капитальный ремонт Дома Культуры в с. Гмелина Старополтавского района Волгоградской области</t>
  </si>
  <si>
    <t>Капитальный ремонт водопроводных сетей в с. Гмелинка Старополтавского района Волгоградской области</t>
  </si>
  <si>
    <t>Ремонт системы видеонаблюдения, архивирования и хранения данных в течение 30 дней в здании администрации Старополтавского муниципального района и установка турникета</t>
  </si>
  <si>
    <t xml:space="preserve">Ремонт системы видеонаблюдения, архивирования и хранения данных в течение 30 дней в здании администрации Старополтавского муниципального района </t>
  </si>
  <si>
    <t>Установка турникета в здании администрации Старополтавского муниципального района</t>
  </si>
  <si>
    <t>Реализация мероприятий, направленных на распространение знаний о народах России, формирование гражданского патриотизма, укрепление традиционных духовых и нравственных ценностей, профилактику терроризма, религиозного и межнационального экстремизма</t>
  </si>
  <si>
    <t>МБУ "Старополтавский РКЦ", отдел по сельскому хозяйству и работе с сельскими территориями администрации Старополтавского муниципального района, отдел по образованию, спорту и молодежной политике администрации Старополтавского муниципального района</t>
  </si>
  <si>
    <t>Политический час "Мы против терроризма и экстремизма"</t>
  </si>
  <si>
    <t>Круглый стол "Проблемы толерантности в современном мире"</t>
  </si>
  <si>
    <t>Отдел по сельскому хозяйству и работе с сельскими территориями администрации Старополтавского муниципального района, МБУ "Старополтавский РКЦ"</t>
  </si>
  <si>
    <t>Организация мероприятий по рссмотрению на родительских собраниях, вопросов связанных с противодействием экстремизму: - "Проблемы нетерпимости и экстемизма в подростковой среде"; - "Воспитание гражданского долга у подростков"; - "Толерантность: терпение и самоуважение"</t>
  </si>
  <si>
    <t>отдел по образованию, спорту и молодежной политике администрации Старополтавского муниципального района</t>
  </si>
  <si>
    <t>Организация проведения бесед с учащимися муниципальных учреждений образования по вопросам ответственности за совершение анонимных телефонных звонков с угрозами террористического характера, а также экстремистских действий</t>
  </si>
  <si>
    <t>Работа по воспитанию культуры питания среди обучающихся</t>
  </si>
  <si>
    <t>Организационно-аналитическая работа, информационное обеспечене</t>
  </si>
  <si>
    <t>Организация питания обучающихся образовательных организаций</t>
  </si>
  <si>
    <t>Модернизация спортивных площадок в общеобразовательных организациях Старополтавского муниципального района Волгоградской области</t>
  </si>
  <si>
    <t>Обучение персонала ЕДДС района</t>
  </si>
  <si>
    <t>Приобретение, монтаж и ремонт системы видеонаблюдения, архивирования и хранения данных в течение 30 дней на плавательном бассейне МКУ ДО "Старополтавская ДЮСШ"</t>
  </si>
  <si>
    <t xml:space="preserve">Приобретение, монтаж и ремонт системы видеонаблюдения, архивирования и хранения данных в течение 30 дней на спортивной площадке для сдачи ГТО </t>
  </si>
  <si>
    <t>Приобретение, монтаж и ремонт системы видеонаблюдения, архивирования и хранения данных в течение 30 дней в муниципальных общеобразовательных учреждениях и спортивных объектах, построенных в 2019-2020 годах</t>
  </si>
  <si>
    <t>Приобретение, монтаж и ремонт системы видеонаблюдения, архивирования и хранения данных в течение 30 дней на универсальной спортивной площадке МКОУ "Старополтавская СШ"</t>
  </si>
  <si>
    <t>Приобретение, монтаж и ремонт системы видеонаблюдения, архивирования и хранения данных в течение 30 дней на МКОУ "Гмелинская СШ им. В.П. Агаркова"</t>
  </si>
  <si>
    <t>Приобретение, монтаж и ремонт системы видеонаблюдения, архивирования и хранения данных в течение 30 дней на МКОУ "Лятошинская СШ"</t>
  </si>
  <si>
    <t>Приобретение, монтаж и ремонт системы видеонаблюдения, архивирования и хранения данных в течение 30 дней в МКУ "Старополтавская ДЮСШ"</t>
  </si>
  <si>
    <t>Приобретение, монтаж и ремонт системы видеонаблюдения, архивирования и хранения данных в течение 30 дней в МКОУ "Старополтавская СШ"</t>
  </si>
  <si>
    <t>Приобретение, монтаж и ремонт системы видеонаблюдения, архивирования и хранения данных в течение 30 дней на МКОУ "Колышкинская СШ"</t>
  </si>
  <si>
    <t>Приобретение, монтаж и ремонт системы видеонаблюдения, архивирования и хранения данных в течение 30 дней на МКОУ "Красноярская СШ"</t>
  </si>
  <si>
    <t>Приобретение, монтаж и ремонт системы видеонаблюдения, архивирования и хранения данных в течение 30 дней на МКОУ "Верхнеерусланская ОШ"</t>
  </si>
  <si>
    <t>Приобретение, монтаж и ремонт системы видеонаблюдения, архивирования и хранения данных в течение 30 дней на МКОУ "Новополтавская СШ им. А.Г. Кораблева"</t>
  </si>
  <si>
    <t>Приобретение, монтаж и ремонт системы видеонаблюдения, архивирования и хранения данных в течение 30 дней на МКОУ "Верхневодянская  СШ"</t>
  </si>
  <si>
    <t xml:space="preserve">МКОУ "Колышкинская СШ" </t>
  </si>
  <si>
    <t>МКДОУ д/с "Солнышко"</t>
  </si>
  <si>
    <t>МКУ ДО ДДТ</t>
  </si>
  <si>
    <t>МКУ ДО Старополтавская детская музыкальная школа"</t>
  </si>
  <si>
    <t>Получение лицензии на пользование недрами</t>
  </si>
  <si>
    <t>с. Иловатка</t>
  </si>
  <si>
    <t>с. Белокаменка</t>
  </si>
  <si>
    <t>Оснащение образовательных организаций района усилителем сигнала сотовой связи</t>
  </si>
  <si>
    <t>МКОУ "Иловатская СШ" (филиал МКОУ "Черебаевская ОШ")</t>
  </si>
  <si>
    <t>МКОУ "Новополтавская СШ им. А.Г. Кораблева" (филиал МКОУ "Калининская ОШ")</t>
  </si>
  <si>
    <t>МКОУ "Гмелинская СШ им. В.П. Агаркова" (филиал МКОУ "Вербенская ОШ")</t>
  </si>
  <si>
    <t>Организация освещения улично-дорожной сети населенных пунктов Старополтавсого муниципального района</t>
  </si>
  <si>
    <t>Образовательные организации Старополтавского муниципалього района</t>
  </si>
  <si>
    <t>"Формирование доступной среды жизнедеятельности для инвалидов и маломобильных групп населения Старополтавского муниципального района на 2021-2023 годы" (Пост № 994 от 13.11.2020 г., изм. От 19.07.2021 г. № 451, от 30.09.2021 г. № 607, от 30.09.2021 г. № 615, от 30.12.2021 № 900, от 30.06.2022 г. № 582)</t>
  </si>
  <si>
    <t>Оснащение образовательных организаций района тревожной кнопкой сигнализации и ее ремонт</t>
  </si>
  <si>
    <t>Ввод в эксплуатацию контрольных устройств (тахографа)</t>
  </si>
  <si>
    <t>Идентификация АНС в ГАИС "ЭРА-ГЛОНАСС" и обеспечение передачи в Ространснадзор информации, поступающей от АСН в ГАИС "ЭРА-ГЛОНАСС"</t>
  </si>
  <si>
    <t>Приобретение, поставка и монтаж системы оповещения и управления эвакуацией в образовательные организации</t>
  </si>
  <si>
    <t>Организация работы районных (школьных) военно-патриотических, военно-спортивных, историко-краеведческих объединений, отрядов, клубов, штабов (приобретение государственной символики снаряжения, экипировки, обмундирования, компенсация проезда, питания, проживания)</t>
  </si>
  <si>
    <t>"Комплексное развитие сельских территорий Старополтавского муниципального района (утв. Пост от 03.06.2020 № 467, Изм. от 31.03.2021 г. № 188, от 02.09.2021 г. № 547, от 28.12.2021 г. № 883, от 24.01.2022 г. № 53, от 19.04.2022 г. № 281, от 19.07.2022 г. № 679, от 27.12.2022 г. № 1201)</t>
  </si>
  <si>
    <t>МКУ ДО Дом детского творчества Старополтавского района Волгоградской облсти</t>
  </si>
  <si>
    <t>объем финансирования по программе на 2023 финанс. год</t>
  </si>
  <si>
    <t>объем финансирования предусмотренный в бюджете на 2023 год</t>
  </si>
  <si>
    <t>Ремонт помещений ЕДДС Старополтавского муниципального района</t>
  </si>
  <si>
    <t>Денежное вознаграждение  или ценный подарок членам добровольной пожарной  охраны, особо отличившимся в ликвидации природных и техногенных  пожаров и чрезвычайных ситуаций.</t>
  </si>
  <si>
    <t>обучение начальников спасательных служб гражданской обороны</t>
  </si>
  <si>
    <t>приобретение радиостанции и раций для оперативного взаимодействия со спасательными службами</t>
  </si>
  <si>
    <t>Приобретение и монтаж емкости для запаса питьевой воды</t>
  </si>
  <si>
    <t>приобретение и установка 2-х герметичных дверей помещение ПРУ</t>
  </si>
  <si>
    <t>Оказание услуг по организации бесплатным горячим питанием обучающихся, получающих начальное общее образование в муниципальных общеобразовательных организациях Старополтавского муниципального района Волгоградской области (1-4 классов)</t>
  </si>
  <si>
    <t>Оказание услуг по организации бесплатным горячим питанием,обучающихся 5-11 классов по очнй форме обучения в муниципальных общеобразовательных организациях Старополтавского муниципального районапутем предоставления частичной компенсации стоимости питания детям,льготы которым преду частью 2статьей 46 Социального кодВолгоградскойобласти от 31 декабря 2015г.№246-ОД</t>
  </si>
  <si>
    <t>Оказание услуг по организации горячего  питаниея,обучающихся 5-11 классов ,не предусморенных частью 2 статьи 46 Социального кодекса Волгоградскойобласти от 31 декабря 2015г.№246-ОД, с ограниченными возмжностями здоровья,детей-инвалидовс ограниченными возможностями здоровья, детей инвалидов.</t>
  </si>
  <si>
    <t>Оказание услуг по организации  питания,обучающихся 1-11 классов , с ограниченными возможностями здоровья,детей инвалидов с ограниченнымивозможностями здоровья,детей-инвалидов (дополнительный прием пищи)</t>
  </si>
  <si>
    <t>Оказание услуг по организации горячего  питаниея,обучающихся 5-11 классов , льготы которым не предусморенны частью 2 статьи 46 Социального кодекса Волгоградскойобласти от 31 декабря 2015г.№246-ОД, (за счет родительской платы)</t>
  </si>
  <si>
    <t>Реконструкция системы водоснабжения с.Старая Полтавка</t>
  </si>
  <si>
    <t>МКУ "ОКС""</t>
  </si>
  <si>
    <t xml:space="preserve">Реализация проектов местных инициатив </t>
  </si>
  <si>
    <t>Финансовый отдел администрации Старополтавского муниципального района совместно с главами  сельских поселений</t>
  </si>
  <si>
    <t xml:space="preserve">Поселковый водопровод с.Валуевка </t>
  </si>
  <si>
    <t>Сельский водопровод с.Красный Яр- Красноярское сельское поселение</t>
  </si>
  <si>
    <t>Водопровод  круглый год-Верхневодяское сельское поселение</t>
  </si>
  <si>
    <t>Вода в каждый дом -Новоквасниковское сельское поселение</t>
  </si>
  <si>
    <t>Отдел по образованию, спорту и молодежной политикеадминистрации Старополтавского муниципального района и МКУ "Образование"</t>
  </si>
  <si>
    <t>МКУ Образовапние</t>
  </si>
  <si>
    <t>МКОУ "Курнаевская СШ" 5 чел.</t>
  </si>
  <si>
    <t>МКОУ "Иловатская СШ" 7 чел.</t>
  </si>
  <si>
    <t>МКОУ "Старополтавская СШ" 8 чел.</t>
  </si>
  <si>
    <t>МКОУ "Гмелинская СШ им. В.П. Агаркова" 6 чел.</t>
  </si>
  <si>
    <t>МКОУ "Новополтавская СШ им. А.Г. Кораблёва" 0 чел.</t>
  </si>
  <si>
    <t>МКОУ "Салтовская СШ" 5 чел.</t>
  </si>
  <si>
    <t>МКОУ "Верхневодянская СШ", 4 чел.</t>
  </si>
  <si>
    <t>МКОУ "Беляевская СШ",0 чел.</t>
  </si>
  <si>
    <t>МКОУ "Валуевская СШ", 0 чел.</t>
  </si>
  <si>
    <t>МКОУ "Торгунская СШ", 0 чел.</t>
  </si>
  <si>
    <t>МКОУ "Верхнеерусланская ОШ", 0 чел.</t>
  </si>
  <si>
    <t>МКОУ "Красноярская СШ", 0 чел.</t>
  </si>
  <si>
    <t>МКОУ "Кановская ОШ" 0чел.</t>
  </si>
  <si>
    <t>МКОУ "Новоквасниковская СШ" 0 чел.</t>
  </si>
  <si>
    <t>МКОУ Старполтавская СШ</t>
  </si>
  <si>
    <t>МКУ ДО Дом детского творчества Старополтавского района Волгоградской области</t>
  </si>
  <si>
    <t>МКОУ "Новополтавская СШ им.А.Г.Кораблева"</t>
  </si>
  <si>
    <t>"Старополтавский район-территория спорта"(Покраска пола,замена радиаторов и т.д.)</t>
  </si>
  <si>
    <t>"Дружим со спортом" (Приобретение спортивного инвентаря)</t>
  </si>
  <si>
    <t xml:space="preserve">МКОУ "Гмелинская СШ им. В.П. Агаркова"-филиал Вербенская ОШ </t>
  </si>
  <si>
    <t>"Спортивное будущее" (Приобретение спортивного инвентаря и оборудования)</t>
  </si>
  <si>
    <t>"Здоровая Россия" (Приобретение спортивного инвентаря и обрудования)</t>
  </si>
  <si>
    <t>МКОУ"КановскаяОШ"</t>
  </si>
  <si>
    <t>"Спорт-здоровье народа" (Приобретение спортивного инвентаря и обрудования)</t>
  </si>
  <si>
    <t>"Спортивное будущее начинается в Школе(Приобретение спортивного оборудования и инвентаря)</t>
  </si>
  <si>
    <t>Самый классный "Классный" (Приобретение грамот, рамок, подарков, подарочных пакетов, цветов, вручение денежных призов)</t>
  </si>
  <si>
    <t>торжественные встречив рамках празднования годовщины Победы в Великой Отечественной Войне 1941-1945 гг.,  Сталинградской битвы.</t>
  </si>
  <si>
    <t xml:space="preserve"> торжественные встречи с   жителями,внесшими значительный квклад в историю и развитие района.</t>
  </si>
  <si>
    <t xml:space="preserve">Районная(региональная, межмуниципальная) ученическая конференция
(Приобретение грамот, рамок, фотобумаги, подарков, подарочных пакетов, компенсация питания участников конференции)
</t>
  </si>
  <si>
    <t>"Обеспечение защиты прав потребителей в Старополтавском муниципальном районе на 2023-2025 годы" (утв. Пост от 08.09.2022 г. № 833)</t>
  </si>
  <si>
    <t>объем финансирования по программе на 2023финанс. год</t>
  </si>
  <si>
    <t>Размещение информации в социальных сетях</t>
  </si>
  <si>
    <t>Организация и проведение районых конкурсов  в сфере предпринимательства</t>
  </si>
  <si>
    <t>Старополавский МФПП</t>
  </si>
  <si>
    <t>Проведение мероприятий  по выявению и включению объектов муниципального имущества в перечни мун. имущества,находящегос в собственности Строполтавского муниципального района  Волгограской области,свободного от прав третьих лиц(за исключением имущественых прав субъектов малого и среднего  предпринимательства</t>
  </si>
  <si>
    <t>Привечение субъектов малого предпринимательства к выполнению мунипальных закупок</t>
  </si>
  <si>
    <t>Оргнизация и проведение семинаров,совещаний,круглых столов с субъектами малого и среднего предпринимательства  и зинтрсовннми структурами по прблемам  малого и среднего предпринмательства.</t>
  </si>
  <si>
    <t xml:space="preserve">Организация и проведение культурно-массовых мероприятий </t>
  </si>
  <si>
    <t>Организация библиотечного, информационного и справочно -библиографического обслуживания пользователей библиотек</t>
  </si>
  <si>
    <t>Дополнительные предпрофессиональные и общеразвивающие программы в области искусств</t>
  </si>
  <si>
    <t xml:space="preserve">Обеспечение доступного качественного начального общего, основного общего и среднего (полного) общего образования в муниципальных казенных общеобразовательных организациях Старополтавского муниципального района </t>
  </si>
  <si>
    <t xml:space="preserve">Обеспечение доступного качественного дошкольного образования в казенных дошкольных образовательных организациях  и казенных общеобразовательных организациях Старополтавского муниципального района </t>
  </si>
  <si>
    <t xml:space="preserve">Обеспечение Стабильного функционирования и развития муниципального автономного учреждения "Ромашка", обеспечиваюег организацию отдыха детей и молодежи </t>
  </si>
  <si>
    <t>"Приобретение символики Старополтавского муниципального района"</t>
  </si>
  <si>
    <t>"Участие в выездном областном мероприятии "День работника культуры"</t>
  </si>
  <si>
    <t>"Организация проведения праздничного мероприятияпосвященного "80-летию Победы под Сталинградом",не включенного в муниципальное задание"</t>
  </si>
  <si>
    <t>«Профилактика правонарушений, терроризма и экстремизма в Старополтавском муниципальном районе Волгоградской области на 2021-2023 годы»"  (Пост. № 891 от 12.10.2020 г., изм. № 195 от 01.04.2021 г., 13.07.2021 г. № 435, от 30.09.2021 г. № 606, от 08.11.2021 г. № 681, от 27.06.2022 г. № 566, от 21.11.2022 г. № 1072,изм. от 23.03.2023 № 217)</t>
  </si>
  <si>
    <t>МКУ ДО "Дом детского творчества"</t>
  </si>
  <si>
    <t>Устаовка автономного источника теплоснабжения с приставным котлом в МКОУ "Гмелинская СШ им.В.П.Агаркова"- филиал Веренская ОШ</t>
  </si>
  <si>
    <t xml:space="preserve"> МКОУ "Гмелинская СШ им.В.П.Агаркова"</t>
  </si>
  <si>
    <t>Ремонт системы отопления МКОУ " Кановская ОШ"</t>
  </si>
  <si>
    <t>МКОУ " Кановская ОШ"</t>
  </si>
  <si>
    <t>Разработка проектно-сметной документации по объекту:"Автономный источник теплоснабжения для нежилого здания ,расположенного по адресу :Волгоградская область,Старополтавский район,с.Вербное,ул.Пионерская,4(Школа)</t>
  </si>
  <si>
    <t>Ведомственная целевая программа "Реализация мероприятий культурной политики на территории Старополтавского муниципального района" на 2021-2023 годы" (утв. Пост от 27.01.2021, изм. От 06.04.2022 г. № 245,изм. От 30.01.2023 №61, изм. От 29.03.2023 № 236 ,изм. от 31.03.2023  №238)</t>
  </si>
  <si>
    <t>Приобретение и замена оконных блоков , а также выполнение необходимых для этого работ в зданиях муниципальных образовательных организациях</t>
  </si>
  <si>
    <t>"Приобретение спортивного оборудования для площадок пляжного волейбола"</t>
  </si>
  <si>
    <t>МКУ ДО  "Старополтавская ДЮСШ"</t>
  </si>
  <si>
    <t>Развитие физической культуры и спорта на территории Старополтавского муниципального района на 2023-2025 годы, утв. Пост. Адм. № 863 от 14.09.2022,  изм. Пост. № 1130 от 06.12.2022г., пост № 372 от 18.05.2023</t>
  </si>
  <si>
    <t>Энергосбережение и повышение энергоэффективности на территории Старополтавского муниципального района Волгоградской области на 2023-2025 годы ( Пост.от 28.11.2022 № 1099,  изм. от 23.03.2023г. № 218, пост  № 488 от 29.06.2023)</t>
  </si>
  <si>
    <t xml:space="preserve">МКОУ Красноярская СШ" </t>
  </si>
  <si>
    <t>Разработка ситуационного плана,топографической съемки по объекту :"Автономный источник теплоснабжения для нежилого здания ,расположенного по адресу :Волгоградская область,Старополтавский район,с.Вербное,ул.Пионерская,4(Школа)</t>
  </si>
  <si>
    <t>Разработка технических условий подключения газоиспользующего оборудования  по объекту :"Автономный источник теплоснабжения для нежилого здания ,расположенного по адресу :Волгоградская область,Старополтавский район,с.Вербное,ул.Пионерская,4(Школа)</t>
  </si>
  <si>
    <t>"Развитие сельскогохозяйства и регулирование рынков сельскохозяйственной продукции, сырья и продовольствия Старополтавского муниципального района на 2017-2025 годы" (утв. Пост от 26.05.2017г. № 315, изм. от 08.09.2017г. №700, изм. от 17.04.2018г. № 208, изм. от 18.12.2018 г. № 888, изм. от 11.07.2019 г. № 527, изм. от 16.12.2019 № 954, от 21.04.2020. № 355, от 14.05.2021 № 281, от 08.11.2021 г. № 682, от 09.06.2022 г. № 471, пост.№375 от 18.05.2023г.)</t>
  </si>
  <si>
    <t>"Повышение безопасности дорожного движения в Старополтавском муниципальном районе Волгоградской области" на 2021-2023 годы" (утв. Пост от 12.10.2020 г. № 892, изм. от 07.12.2020 г. № 1066, от 23.12.2021 г. 848, 28.04.2022 г. № 304, от 22.07.2022 г. № 687, от 12.10.2022 г. № 943, от 28.11.2022 г. № 1092, от 26.12.2022 г. № 1190, изм. от 29.03.2023г. №230, Пост. № 367 от 16.05.2023)</t>
  </si>
  <si>
    <t>"Организация питания в образовательных организациях Старополтавского муниципального района Волгоградской области" на 2023-2025 годы (утв.Пост.от 21.11.2022г.№ 1070,изм. Пост от  21.02.2023г. №105, изм. Пост № 489 от 29.06.2023)</t>
  </si>
  <si>
    <t>Развитие духовно-нравственного воспитания подростков и молодежи, проживающих на территории Старополтавского муниципального района на 2023-2025 годы, утв. Пост. Адм. № 870 от 19.09.2022 г., изм. Пост. № 1101 от 28.11.2022г., изм. Пост №333 от 04.05.2023</t>
  </si>
  <si>
    <t>с.Красный Яр</t>
  </si>
  <si>
    <t>с. Черебаево</t>
  </si>
  <si>
    <t>МКОУ Лятошинскя СШ</t>
  </si>
  <si>
    <t>Развитие и совершенствование системы гражданской обороны, защиты населения от чрезвычайных ситуаций природного и техногенного характера и снижения рисков их возникновения на территории Старополтавского муниципального района на 2023-2025  годы, утв. Пост. адм. №885 от 26.09.2022 г, изм. пост.от 30.01.2023г.№60)</t>
  </si>
  <si>
    <t>Развитие и поддержка малого и среднего предпринимательства в Старополтавском муниципальном районе на 2023-2025 годы ( утв. Пост. № 813 от 05.09.2022г., изм 562 от 16.07.2023 г.)</t>
  </si>
  <si>
    <t>"Предупреждение употребления наркотических средств, психоактивных веществ и пропаганда здорового орбаза жизни на территории Старополтавского муниципального района" на 2023-2025 годы (утв. Пост. № 864 от 14.09.2022 г.)</t>
  </si>
  <si>
    <t>"Сохранение и развитие культурной политики на территории Старополтавского муниципального района на 2023-2025 годы" утв. Пост. № 865 от 14.09.2022г, изм от 29.03.2023 236).</t>
  </si>
  <si>
    <t>Благоустройство территорий образовательных организаций Старополтавского муниципального района на 2023-2025 годы, утв. Пост. № 1071 от 21.11.2022г. (Изм пост 347 от 10.05.2023)</t>
  </si>
  <si>
    <t>Ежеквартальные итоги мониторинга хода реализации муниципальных программ за 3 квартал 2023 года</t>
  </si>
  <si>
    <t>исполнение на 01.10.2023</t>
  </si>
  <si>
    <t>Ежеквартальные итоги мониторинга хода реализации муниципальных программ за 3 квартал 2023года</t>
  </si>
  <si>
    <t>Ежеквартальные итоги мониторинга хода реализации муниципальных программ 3 квартал 2023 года</t>
  </si>
  <si>
    <t>Ежеквартальные итоги мониторинга хода реализации муниципальных программ за  3 квартал 2023 года</t>
  </si>
  <si>
    <t>Ежеквартальные итоги мониторинга хода реализации ведомственных программ за 3 квартал 2023 года</t>
  </si>
  <si>
    <t>МКОУ "Новоквасниковская  СШ"</t>
  </si>
  <si>
    <t xml:space="preserve">МКОУ "Красноярская СШ" </t>
  </si>
  <si>
    <t>Ежеквартальные итоги мониторинга хода реализации муниципальных программ за 3  квартал 2023 года</t>
  </si>
  <si>
    <t>Учитель года(Приобретение грамот, рамок, подарков, подарочных пакетов, цветов, вручение денежных призов)</t>
  </si>
  <si>
    <t>с. Колышкино</t>
  </si>
  <si>
    <t>Замена водопроводной сети с.Колышкино</t>
  </si>
  <si>
    <t>Ежеквартальные итоги мониторинга хода реализации муниципальных программ за 23квартал 2023 года</t>
  </si>
  <si>
    <t xml:space="preserve">"Повышение качества предоставления услуг населению в сфере водоснабжения Старополтавского муниципального района" на 2023-2025 годы" (утв. Пост. от 29.12.2022г. №1212, пост.№ 392 от 29.05.2023, ;пост.  от 26.07.2023 № 580) </t>
  </si>
  <si>
    <t>Реализация молодежной политики на территории Старополтавского муниципального района Волгоградской области на 2023 -2025 годы (утв. Пост.  № 915 от 03.10.2022г., изм. Пост.  от 25.11.2022г.№1091, изм. От 24.03.2023г. № 219, от 25.04.2023 г № 307, пост. № 473 от 19.06.2023; изм. пост. от 28.08.2023 № 679 )</t>
  </si>
  <si>
    <t>Ведомственная целевая программа "Развитие образования Старополтавского муниципального района Волгоградской области на 2021-2023 годы" (пост. № 1137 от 29.12.2020, изм. От 30.03.2021 № 182, от 29.07.2021 г. № 477, от 30.09.2021 г. № 608, от 13.01.2022 г. № 15, от 19.04.2022 г. № 285, от 27.06.2022 г. № 567, от 30.09.2022 г. № 898, от 29.12.2022 г. № 1210, от 30.01.2023 г. № 55 изм, от 29.03.2023.№223,изм. 29.06.2023 № 487; изм. от  28.09.2023 № 788)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</si>
</sst>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#,##0.00_р_."/>
    <numFmt numFmtId="165" formatCode="0.0"/>
    <numFmt numFmtId="166" formatCode="#,##0.0_р_."/>
    <numFmt numFmtId="167" formatCode="#,##0.000"/>
    <numFmt numFmtId="168" formatCode="0.000"/>
    <numFmt numFmtId="169" formatCode="_-* #,##0.000\ _₽_-;\-* #,##0.000\ _₽_-;_-* &quot;-&quot;??\ _₽_-;_-@_-"/>
    <numFmt numFmtId="170" formatCode="#,##0.000_р_."/>
    <numFmt numFmtId="171" formatCode="#,##0.0000_р_.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47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3" fillId="0" borderId="1" xfId="0" applyFont="1" applyBorder="1"/>
    <xf numFmtId="0" fontId="3" fillId="0" borderId="0" xfId="0" applyFont="1"/>
    <xf numFmtId="0" fontId="2" fillId="2" borderId="1" xfId="0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3" fillId="4" borderId="1" xfId="0" applyFont="1" applyFill="1" applyBorder="1"/>
    <xf numFmtId="0" fontId="3" fillId="0" borderId="0" xfId="0" applyFont="1" applyFill="1"/>
    <xf numFmtId="4" fontId="3" fillId="2" borderId="1" xfId="0" applyNumberFormat="1" applyFont="1" applyFill="1" applyBorder="1"/>
    <xf numFmtId="0" fontId="3" fillId="4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/>
    <xf numFmtId="0" fontId="3" fillId="0" borderId="1" xfId="0" applyFont="1" applyFill="1" applyBorder="1"/>
    <xf numFmtId="0" fontId="3" fillId="6" borderId="1" xfId="0" applyFont="1" applyFill="1" applyBorder="1"/>
    <xf numFmtId="0" fontId="2" fillId="6" borderId="1" xfId="0" applyFont="1" applyFill="1" applyBorder="1"/>
    <xf numFmtId="0" fontId="3" fillId="6" borderId="0" xfId="0" applyFont="1" applyFill="1"/>
    <xf numFmtId="0" fontId="3" fillId="6" borderId="1" xfId="0" applyFont="1" applyFill="1" applyBorder="1" applyAlignment="1">
      <alignment horizontal="center"/>
    </xf>
    <xf numFmtId="0" fontId="3" fillId="4" borderId="0" xfId="0" applyFont="1" applyFill="1" applyBorder="1"/>
    <xf numFmtId="0" fontId="2" fillId="4" borderId="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4" borderId="6" xfId="0" applyFont="1" applyFill="1" applyBorder="1" applyAlignment="1">
      <alignment horizontal="center"/>
    </xf>
    <xf numFmtId="0" fontId="6" fillId="7" borderId="1" xfId="0" applyFont="1" applyFill="1" applyBorder="1" applyAlignment="1">
      <alignment vertical="center"/>
    </xf>
    <xf numFmtId="0" fontId="5" fillId="7" borderId="1" xfId="0" applyFont="1" applyFill="1" applyBorder="1"/>
    <xf numFmtId="0" fontId="0" fillId="0" borderId="0" xfId="0" applyFont="1" applyFill="1"/>
    <xf numFmtId="0" fontId="2" fillId="0" borderId="1" xfId="0" applyFont="1" applyFill="1" applyBorder="1" applyAlignment="1">
      <alignment vertical="center" wrapText="1"/>
    </xf>
    <xf numFmtId="164" fontId="0" fillId="0" borderId="1" xfId="0" applyNumberFormat="1" applyFont="1" applyFill="1" applyBorder="1"/>
    <xf numFmtId="4" fontId="0" fillId="0" borderId="0" xfId="0" applyNumberFormat="1" applyFont="1" applyFill="1"/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3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3" fillId="4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164" fontId="3" fillId="6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64" fontId="3" fillId="7" borderId="1" xfId="0" applyNumberFormat="1" applyFont="1" applyFill="1" applyBorder="1" applyAlignment="1">
      <alignment horizontal="right" vertical="center"/>
    </xf>
    <xf numFmtId="4" fontId="3" fillId="6" borderId="1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 wrapText="1"/>
    </xf>
    <xf numFmtId="0" fontId="3" fillId="0" borderId="8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vertical="center"/>
    </xf>
    <xf numFmtId="164" fontId="3" fillId="2" borderId="8" xfId="0" applyNumberFormat="1" applyFont="1" applyFill="1" applyBorder="1" applyAlignment="1">
      <alignment vertical="center" wrapText="1"/>
    </xf>
    <xf numFmtId="164" fontId="3" fillId="0" borderId="12" xfId="0" applyNumberFormat="1" applyFont="1" applyFill="1" applyBorder="1"/>
    <xf numFmtId="0" fontId="2" fillId="2" borderId="8" xfId="0" applyFont="1" applyFill="1" applyBorder="1" applyAlignment="1">
      <alignment vertical="center" wrapText="1"/>
    </xf>
    <xf numFmtId="2" fontId="3" fillId="2" borderId="8" xfId="0" applyNumberFormat="1" applyFont="1" applyFill="1" applyBorder="1" applyAlignment="1">
      <alignment horizontal="right" vertical="center"/>
    </xf>
    <xf numFmtId="2" fontId="3" fillId="2" borderId="5" xfId="0" applyNumberFormat="1" applyFont="1" applyFill="1" applyBorder="1" applyAlignment="1">
      <alignment horizontal="right" vertical="center"/>
    </xf>
    <xf numFmtId="2" fontId="3" fillId="2" borderId="8" xfId="0" applyNumberFormat="1" applyFont="1" applyFill="1" applyBorder="1" applyAlignment="1">
      <alignment horizontal="right" vertical="center" wrapText="1"/>
    </xf>
    <xf numFmtId="164" fontId="3" fillId="0" borderId="8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/>
    </xf>
    <xf numFmtId="164" fontId="3" fillId="0" borderId="12" xfId="0" applyNumberFormat="1" applyFont="1" applyFill="1" applyBorder="1" applyAlignment="1">
      <alignment horizontal="right" vertical="center"/>
    </xf>
    <xf numFmtId="164" fontId="3" fillId="0" borderId="12" xfId="0" applyNumberFormat="1" applyFont="1" applyBorder="1" applyAlignment="1">
      <alignment horizontal="right" vertical="center"/>
    </xf>
    <xf numFmtId="2" fontId="3" fillId="0" borderId="12" xfId="0" applyNumberFormat="1" applyFont="1" applyBorder="1" applyAlignment="1">
      <alignment horizontal="right" vertical="center"/>
    </xf>
    <xf numFmtId="2" fontId="3" fillId="0" borderId="12" xfId="0" applyNumberFormat="1" applyFont="1" applyFill="1" applyBorder="1" applyAlignment="1">
      <alignment horizontal="right" vertical="center"/>
    </xf>
    <xf numFmtId="164" fontId="3" fillId="4" borderId="12" xfId="0" applyNumberFormat="1" applyFont="1" applyFill="1" applyBorder="1" applyAlignment="1">
      <alignment horizontal="right" vertical="center"/>
    </xf>
    <xf numFmtId="164" fontId="3" fillId="0" borderId="12" xfId="0" applyNumberFormat="1" applyFont="1" applyFill="1" applyBorder="1" applyAlignment="1">
      <alignment vertical="center"/>
    </xf>
    <xf numFmtId="165" fontId="0" fillId="0" borderId="8" xfId="0" applyNumberFormat="1" applyFont="1" applyBorder="1" applyAlignment="1">
      <alignment vertical="center" wrapText="1"/>
    </xf>
    <xf numFmtId="166" fontId="0" fillId="0" borderId="8" xfId="0" applyNumberFormat="1" applyFont="1" applyFill="1" applyBorder="1" applyAlignment="1">
      <alignment vertical="center" wrapText="1"/>
    </xf>
    <xf numFmtId="164" fontId="0" fillId="0" borderId="8" xfId="0" applyNumberFormat="1" applyFont="1" applyFill="1" applyBorder="1" applyAlignment="1">
      <alignment horizontal="right" vertical="center" wrapText="1"/>
    </xf>
    <xf numFmtId="166" fontId="0" fillId="0" borderId="8" xfId="0" applyNumberFormat="1" applyFont="1" applyFill="1" applyBorder="1" applyAlignment="1">
      <alignment horizontal="right" vertical="center" wrapText="1"/>
    </xf>
    <xf numFmtId="164" fontId="0" fillId="0" borderId="8" xfId="0" applyNumberFormat="1" applyFont="1" applyBorder="1" applyAlignment="1">
      <alignment horizontal="right" vertical="center" wrapText="1"/>
    </xf>
    <xf numFmtId="2" fontId="0" fillId="0" borderId="8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center" wrapText="1"/>
    </xf>
    <xf numFmtId="164" fontId="0" fillId="0" borderId="12" xfId="0" applyNumberFormat="1" applyFont="1" applyFill="1" applyBorder="1" applyAlignment="1">
      <alignment vertical="center"/>
    </xf>
    <xf numFmtId="164" fontId="0" fillId="0" borderId="12" xfId="0" applyNumberFormat="1" applyFont="1" applyFill="1" applyBorder="1"/>
    <xf numFmtId="164" fontId="0" fillId="0" borderId="12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3" borderId="8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0" fontId="3" fillId="6" borderId="3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vertical="center" wrapText="1"/>
    </xf>
    <xf numFmtId="0" fontId="6" fillId="7" borderId="3" xfId="0" applyFont="1" applyFill="1" applyBorder="1" applyAlignment="1">
      <alignment vertical="center"/>
    </xf>
    <xf numFmtId="0" fontId="5" fillId="7" borderId="3" xfId="0" applyFont="1" applyFill="1" applyBorder="1"/>
    <xf numFmtId="164" fontId="3" fillId="7" borderId="3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4" borderId="2" xfId="0" applyFont="1" applyFill="1" applyBorder="1" applyAlignment="1">
      <alignment vertical="top" wrapText="1"/>
    </xf>
    <xf numFmtId="0" fontId="3" fillId="6" borderId="2" xfId="0" applyFont="1" applyFill="1" applyBorder="1" applyAlignment="1">
      <alignment vertical="top"/>
    </xf>
    <xf numFmtId="0" fontId="3" fillId="6" borderId="4" xfId="0" applyFont="1" applyFill="1" applyBorder="1" applyAlignment="1">
      <alignment vertical="top"/>
    </xf>
    <xf numFmtId="0" fontId="3" fillId="6" borderId="3" xfId="0" applyFont="1" applyFill="1" applyBorder="1" applyAlignment="1">
      <alignment vertical="top"/>
    </xf>
    <xf numFmtId="49" fontId="8" fillId="0" borderId="13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center" wrapText="1"/>
    </xf>
    <xf numFmtId="164" fontId="3" fillId="0" borderId="14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right" vertical="center"/>
    </xf>
    <xf numFmtId="164" fontId="3" fillId="0" borderId="15" xfId="0" applyNumberFormat="1" applyFont="1" applyFill="1" applyBorder="1" applyAlignment="1">
      <alignment horizontal="right" vertical="center"/>
    </xf>
    <xf numFmtId="164" fontId="0" fillId="0" borderId="7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164" fontId="2" fillId="4" borderId="1" xfId="0" applyNumberFormat="1" applyFont="1" applyFill="1" applyBorder="1" applyAlignment="1">
      <alignment horizontal="right" vertical="center"/>
    </xf>
    <xf numFmtId="164" fontId="0" fillId="3" borderId="3" xfId="0" applyNumberFormat="1" applyFont="1" applyFill="1" applyBorder="1" applyAlignment="1">
      <alignment horizontal="right" vertical="center" wrapText="1"/>
    </xf>
    <xf numFmtId="167" fontId="3" fillId="2" borderId="1" xfId="0" applyNumberFormat="1" applyFont="1" applyFill="1" applyBorder="1" applyAlignment="1">
      <alignment horizontal="right" vertical="center"/>
    </xf>
    <xf numFmtId="167" fontId="3" fillId="0" borderId="12" xfId="0" applyNumberFormat="1" applyFont="1" applyFill="1" applyBorder="1" applyAlignment="1">
      <alignment horizontal="right" vertical="center"/>
    </xf>
    <xf numFmtId="167" fontId="0" fillId="0" borderId="12" xfId="0" applyNumberFormat="1" applyFont="1" applyFill="1" applyBorder="1" applyAlignment="1">
      <alignment horizontal="right" vertical="center"/>
    </xf>
    <xf numFmtId="4" fontId="3" fillId="4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4" borderId="0" xfId="0" applyFont="1" applyFill="1"/>
    <xf numFmtId="0" fontId="3" fillId="0" borderId="0" xfId="0" applyFont="1" applyFill="1" applyAlignment="1">
      <alignment horizontal="center"/>
    </xf>
    <xf numFmtId="164" fontId="2" fillId="2" borderId="1" xfId="0" applyNumberFormat="1" applyFont="1" applyFill="1" applyBorder="1" applyAlignment="1">
      <alignment horizontal="right" vertical="center"/>
    </xf>
    <xf numFmtId="0" fontId="0" fillId="0" borderId="1" xfId="0" applyFont="1" applyBorder="1"/>
    <xf numFmtId="0" fontId="0" fillId="0" borderId="1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/>
    <xf numFmtId="164" fontId="2" fillId="4" borderId="1" xfId="0" applyNumberFormat="1" applyFont="1" applyFill="1" applyBorder="1"/>
    <xf numFmtId="165" fontId="0" fillId="4" borderId="8" xfId="0" applyNumberFormat="1" applyFont="1" applyFill="1" applyBorder="1" applyAlignment="1">
      <alignment vertical="center" wrapText="1"/>
    </xf>
    <xf numFmtId="0" fontId="2" fillId="4" borderId="8" xfId="0" applyFont="1" applyFill="1" applyBorder="1"/>
    <xf numFmtId="167" fontId="2" fillId="4" borderId="1" xfId="0" applyNumberFormat="1" applyFont="1" applyFill="1" applyBorder="1"/>
    <xf numFmtId="166" fontId="0" fillId="4" borderId="8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164" fontId="0" fillId="4" borderId="8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vertical="justify" wrapText="1"/>
    </xf>
    <xf numFmtId="2" fontId="2" fillId="4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2" fontId="0" fillId="4" borderId="8" xfId="0" applyNumberFormat="1" applyFont="1" applyFill="1" applyBorder="1" applyAlignment="1">
      <alignment vertical="center" wrapText="1"/>
    </xf>
    <xf numFmtId="2" fontId="0" fillId="4" borderId="8" xfId="0" applyNumberFormat="1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vertical="center"/>
    </xf>
    <xf numFmtId="164" fontId="2" fillId="4" borderId="8" xfId="0" applyNumberFormat="1" applyFont="1" applyFill="1" applyBorder="1" applyAlignment="1">
      <alignment horizontal="right" vertical="center"/>
    </xf>
    <xf numFmtId="164" fontId="3" fillId="4" borderId="8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vertical="center" wrapText="1"/>
    </xf>
    <xf numFmtId="168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vertical="center" wrapText="1"/>
    </xf>
    <xf numFmtId="0" fontId="2" fillId="6" borderId="8" xfId="0" applyFont="1" applyFill="1" applyBorder="1"/>
    <xf numFmtId="0" fontId="3" fillId="6" borderId="8" xfId="0" applyFont="1" applyFill="1" applyBorder="1"/>
    <xf numFmtId="164" fontId="3" fillId="2" borderId="7" xfId="0" applyNumberFormat="1" applyFont="1" applyFill="1" applyBorder="1" applyAlignment="1">
      <alignment horizontal="right" vertical="center"/>
    </xf>
    <xf numFmtId="0" fontId="2" fillId="0" borderId="1" xfId="0" applyFont="1" applyBorder="1"/>
    <xf numFmtId="164" fontId="3" fillId="4" borderId="14" xfId="0" applyNumberFormat="1" applyFont="1" applyFill="1" applyBorder="1" applyAlignment="1">
      <alignment horizontal="right" vertical="center"/>
    </xf>
    <xf numFmtId="164" fontId="3" fillId="0" borderId="8" xfId="0" applyNumberFormat="1" applyFont="1" applyBorder="1" applyAlignment="1">
      <alignment vertical="center"/>
    </xf>
    <xf numFmtId="164" fontId="3" fillId="0" borderId="8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2" fontId="3" fillId="0" borderId="1" xfId="0" applyNumberFormat="1" applyFont="1" applyFill="1" applyBorder="1"/>
    <xf numFmtId="2" fontId="0" fillId="0" borderId="1" xfId="0" applyNumberFormat="1" applyFont="1" applyFill="1" applyBorder="1"/>
    <xf numFmtId="0" fontId="3" fillId="6" borderId="4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right" vertical="center"/>
    </xf>
    <xf numFmtId="0" fontId="0" fillId="0" borderId="0" xfId="0" applyFont="1" applyBorder="1"/>
    <xf numFmtId="0" fontId="2" fillId="4" borderId="8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/>
    </xf>
    <xf numFmtId="0" fontId="3" fillId="6" borderId="3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vertical="top" wrapText="1"/>
    </xf>
    <xf numFmtId="2" fontId="0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/>
    </xf>
    <xf numFmtId="2" fontId="3" fillId="7" borderId="1" xfId="0" applyNumberFormat="1" applyFont="1" applyFill="1" applyBorder="1" applyAlignment="1">
      <alignment horizontal="right" vertical="center"/>
    </xf>
    <xf numFmtId="2" fontId="3" fillId="6" borderId="1" xfId="0" applyNumberFormat="1" applyFont="1" applyFill="1" applyBorder="1" applyAlignment="1">
      <alignment horizontal="right" vertical="center"/>
    </xf>
    <xf numFmtId="2" fontId="3" fillId="5" borderId="1" xfId="0" applyNumberFormat="1" applyFont="1" applyFill="1" applyBorder="1" applyAlignment="1">
      <alignment horizontal="right" vertical="center"/>
    </xf>
    <xf numFmtId="2" fontId="0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Border="1"/>
    <xf numFmtId="2" fontId="2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/>
    <xf numFmtId="2" fontId="3" fillId="4" borderId="1" xfId="0" applyNumberFormat="1" applyFont="1" applyFill="1" applyBorder="1"/>
    <xf numFmtId="0" fontId="3" fillId="6" borderId="4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/>
    </xf>
    <xf numFmtId="2" fontId="2" fillId="2" borderId="8" xfId="0" applyNumberFormat="1" applyFont="1" applyFill="1" applyBorder="1" applyAlignment="1">
      <alignment vertical="center" wrapText="1"/>
    </xf>
    <xf numFmtId="0" fontId="0" fillId="0" borderId="9" xfId="0" applyFont="1" applyBorder="1"/>
    <xf numFmtId="0" fontId="3" fillId="0" borderId="1" xfId="0" applyFont="1" applyBorder="1" applyAlignment="1">
      <alignment vertical="center" wrapText="1"/>
    </xf>
    <xf numFmtId="2" fontId="3" fillId="2" borderId="8" xfId="0" applyNumberFormat="1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top"/>
    </xf>
    <xf numFmtId="0" fontId="3" fillId="6" borderId="4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164" fontId="0" fillId="2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/>
    <xf numFmtId="2" fontId="3" fillId="0" borderId="1" xfId="0" applyNumberFormat="1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164" fontId="0" fillId="2" borderId="8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top"/>
    </xf>
    <xf numFmtId="0" fontId="3" fillId="6" borderId="4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2" fontId="0" fillId="0" borderId="1" xfId="0" applyNumberFormat="1" applyFont="1" applyFill="1" applyBorder="1" applyAlignment="1">
      <alignment vertical="center"/>
    </xf>
    <xf numFmtId="2" fontId="1" fillId="4" borderId="1" xfId="0" applyNumberFormat="1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5" fillId="7" borderId="8" xfId="0" applyFont="1" applyFill="1" applyBorder="1"/>
    <xf numFmtId="0" fontId="0" fillId="0" borderId="8" xfId="0" applyFont="1" applyBorder="1"/>
    <xf numFmtId="0" fontId="3" fillId="0" borderId="8" xfId="0" applyFont="1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3" fillId="6" borderId="4" xfId="0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2" fontId="3" fillId="4" borderId="8" xfId="0" applyNumberFormat="1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2" fontId="2" fillId="2" borderId="1" xfId="0" applyNumberFormat="1" applyFont="1" applyFill="1" applyBorder="1"/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3" fillId="4" borderId="2" xfId="0" applyNumberFormat="1" applyFont="1" applyFill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164" fontId="3" fillId="4" borderId="5" xfId="0" applyNumberFormat="1" applyFont="1" applyFill="1" applyBorder="1" applyAlignment="1">
      <alignment horizontal="right" vertical="center"/>
    </xf>
    <xf numFmtId="164" fontId="0" fillId="4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164" fontId="1" fillId="2" borderId="8" xfId="0" applyNumberFormat="1" applyFont="1" applyFill="1" applyBorder="1" applyAlignment="1">
      <alignment horizontal="right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 wrapText="1"/>
    </xf>
    <xf numFmtId="49" fontId="3" fillId="4" borderId="8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0" fillId="4" borderId="1" xfId="0" applyFont="1" applyFill="1" applyBorder="1"/>
    <xf numFmtId="4" fontId="3" fillId="2" borderId="3" xfId="0" applyNumberFormat="1" applyFont="1" applyFill="1" applyBorder="1"/>
    <xf numFmtId="0" fontId="3" fillId="4" borderId="8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10" fillId="4" borderId="4" xfId="0" applyFont="1" applyFill="1" applyBorder="1" applyAlignment="1">
      <alignment vertical="top" wrapText="1"/>
    </xf>
    <xf numFmtId="0" fontId="10" fillId="4" borderId="3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/>
    <xf numFmtId="2" fontId="3" fillId="0" borderId="1" xfId="0" applyNumberFormat="1" applyFont="1" applyBorder="1" applyAlignment="1">
      <alignment horizontal="center"/>
    </xf>
    <xf numFmtId="0" fontId="2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wrapText="1"/>
    </xf>
    <xf numFmtId="2" fontId="4" fillId="4" borderId="1" xfId="0" applyNumberFormat="1" applyFont="1" applyFill="1" applyBorder="1"/>
    <xf numFmtId="0" fontId="4" fillId="0" borderId="1" xfId="0" applyFont="1" applyBorder="1"/>
    <xf numFmtId="0" fontId="3" fillId="0" borderId="1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center" wrapText="1"/>
    </xf>
    <xf numFmtId="2" fontId="0" fillId="4" borderId="1" xfId="0" applyNumberFormat="1" applyFont="1" applyFill="1" applyBorder="1"/>
    <xf numFmtId="165" fontId="0" fillId="0" borderId="1" xfId="0" applyNumberFormat="1" applyFont="1" applyFill="1" applyBorder="1"/>
    <xf numFmtId="165" fontId="0" fillId="0" borderId="1" xfId="0" applyNumberFormat="1" applyFont="1" applyFill="1" applyBorder="1" applyAlignment="1">
      <alignment vertical="center"/>
    </xf>
    <xf numFmtId="0" fontId="2" fillId="4" borderId="4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2" fillId="8" borderId="1" xfId="0" applyNumberFormat="1" applyFont="1" applyFill="1" applyBorder="1" applyAlignment="1">
      <alignment horizontal="right" vertical="center"/>
    </xf>
    <xf numFmtId="2" fontId="0" fillId="8" borderId="8" xfId="0" applyNumberFormat="1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" fontId="0" fillId="2" borderId="1" xfId="0" applyNumberFormat="1" applyFont="1" applyFill="1" applyBorder="1"/>
    <xf numFmtId="0" fontId="0" fillId="2" borderId="1" xfId="0" applyFont="1" applyFill="1" applyBorder="1"/>
    <xf numFmtId="0" fontId="3" fillId="0" borderId="0" xfId="0" applyFont="1" applyAlignment="1">
      <alignment wrapText="1"/>
    </xf>
    <xf numFmtId="4" fontId="3" fillId="0" borderId="0" xfId="0" applyNumberFormat="1" applyFont="1"/>
    <xf numFmtId="164" fontId="3" fillId="0" borderId="0" xfId="0" applyNumberFormat="1" applyFont="1"/>
    <xf numFmtId="0" fontId="3" fillId="4" borderId="2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168" fontId="2" fillId="4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2" borderId="1" xfId="0" applyFont="1" applyFill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right" vertical="center"/>
    </xf>
    <xf numFmtId="2" fontId="3" fillId="0" borderId="1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top" wrapText="1"/>
    </xf>
    <xf numFmtId="2" fontId="2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right" vertical="center"/>
    </xf>
    <xf numFmtId="168" fontId="15" fillId="2" borderId="1" xfId="0" applyNumberFormat="1" applyFont="1" applyFill="1" applyBorder="1"/>
    <xf numFmtId="168" fontId="15" fillId="2" borderId="1" xfId="0" applyNumberFormat="1" applyFont="1" applyFill="1" applyBorder="1" applyAlignment="1">
      <alignment vertical="center"/>
    </xf>
    <xf numFmtId="168" fontId="15" fillId="2" borderId="1" xfId="0" applyNumberFormat="1" applyFont="1" applyFill="1" applyBorder="1" applyAlignment="1">
      <alignment horizontal="right" vertical="center"/>
    </xf>
    <xf numFmtId="168" fontId="4" fillId="2" borderId="1" xfId="0" applyNumberFormat="1" applyFont="1" applyFill="1" applyBorder="1"/>
    <xf numFmtId="168" fontId="4" fillId="2" borderId="1" xfId="0" applyNumberFormat="1" applyFont="1" applyFill="1" applyBorder="1" applyAlignment="1">
      <alignment vertical="center"/>
    </xf>
    <xf numFmtId="168" fontId="2" fillId="2" borderId="1" xfId="0" applyNumberFormat="1" applyFont="1" applyFill="1" applyBorder="1" applyAlignment="1">
      <alignment vertical="center"/>
    </xf>
    <xf numFmtId="168" fontId="3" fillId="0" borderId="1" xfId="0" applyNumberFormat="1" applyFont="1" applyFill="1" applyBorder="1" applyAlignment="1">
      <alignment horizontal="right" vertical="center"/>
    </xf>
    <xf numFmtId="169" fontId="2" fillId="4" borderId="1" xfId="1" applyNumberFormat="1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vertical="center" wrapText="1"/>
    </xf>
    <xf numFmtId="168" fontId="2" fillId="8" borderId="1" xfId="0" applyNumberFormat="1" applyFont="1" applyFill="1" applyBorder="1" applyAlignment="1">
      <alignment horizontal="right" vertical="center"/>
    </xf>
    <xf numFmtId="170" fontId="3" fillId="4" borderId="1" xfId="0" applyNumberFormat="1" applyFont="1" applyFill="1" applyBorder="1" applyAlignment="1">
      <alignment horizontal="right" vertical="center"/>
    </xf>
    <xf numFmtId="170" fontId="2" fillId="2" borderId="1" xfId="0" applyNumberFormat="1" applyFont="1" applyFill="1" applyBorder="1" applyAlignment="1">
      <alignment horizontal="right" vertical="center"/>
    </xf>
    <xf numFmtId="0" fontId="3" fillId="2" borderId="18" xfId="0" applyFont="1" applyFill="1" applyBorder="1"/>
    <xf numFmtId="0" fontId="3" fillId="2" borderId="17" xfId="0" applyFont="1" applyFill="1" applyBorder="1" applyAlignment="1">
      <alignment horizontal="center"/>
    </xf>
    <xf numFmtId="171" fontId="2" fillId="4" borderId="1" xfId="0" applyNumberFormat="1" applyFont="1" applyFill="1" applyBorder="1"/>
    <xf numFmtId="168" fontId="0" fillId="0" borderId="1" xfId="0" applyNumberFormat="1" applyFont="1" applyFill="1" applyBorder="1" applyAlignment="1">
      <alignment horizontal="center" vertical="center"/>
    </xf>
    <xf numFmtId="168" fontId="3" fillId="2" borderId="8" xfId="0" applyNumberFormat="1" applyFont="1" applyFill="1" applyBorder="1" applyAlignment="1">
      <alignment horizontal="center" vertical="center" wrapText="1"/>
    </xf>
    <xf numFmtId="170" fontId="2" fillId="4" borderId="1" xfId="0" applyNumberFormat="1" applyFont="1" applyFill="1" applyBorder="1" applyAlignment="1">
      <alignment vertical="center"/>
    </xf>
    <xf numFmtId="170" fontId="3" fillId="4" borderId="8" xfId="0" applyNumberFormat="1" applyFont="1" applyFill="1" applyBorder="1" applyAlignment="1">
      <alignment horizontal="right" vertical="center"/>
    </xf>
    <xf numFmtId="170" fontId="3" fillId="0" borderId="1" xfId="0" applyNumberFormat="1" applyFont="1" applyBorder="1" applyAlignment="1">
      <alignment horizontal="right" vertical="center"/>
    </xf>
    <xf numFmtId="169" fontId="3" fillId="4" borderId="8" xfId="1" applyNumberFormat="1" applyFont="1" applyFill="1" applyBorder="1" applyAlignment="1">
      <alignment horizontal="right" vertical="center"/>
    </xf>
    <xf numFmtId="170" fontId="3" fillId="2" borderId="1" xfId="0" applyNumberFormat="1" applyFont="1" applyFill="1" applyBorder="1" applyAlignment="1">
      <alignment horizontal="right" vertical="center"/>
    </xf>
    <xf numFmtId="169" fontId="3" fillId="4" borderId="1" xfId="1" applyNumberFormat="1" applyFont="1" applyFill="1" applyBorder="1" applyAlignment="1">
      <alignment horizontal="right" vertical="center"/>
    </xf>
    <xf numFmtId="164" fontId="1" fillId="4" borderId="8" xfId="0" applyNumberFormat="1" applyFont="1" applyFill="1" applyBorder="1" applyAlignment="1">
      <alignment horizontal="right" vertical="center" wrapText="1"/>
    </xf>
    <xf numFmtId="2" fontId="3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center" vertical="top" wrapText="1"/>
    </xf>
    <xf numFmtId="2" fontId="15" fillId="2" borderId="1" xfId="0" applyNumberFormat="1" applyFont="1" applyFill="1" applyBorder="1" applyAlignment="1">
      <alignment horizontal="right" vertical="center"/>
    </xf>
    <xf numFmtId="2" fontId="3" fillId="5" borderId="8" xfId="0" applyNumberFormat="1" applyFont="1" applyFill="1" applyBorder="1" applyAlignment="1">
      <alignment horizontal="right" vertical="center" wrapText="1"/>
    </xf>
    <xf numFmtId="2" fontId="0" fillId="4" borderId="1" xfId="0" applyNumberFormat="1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8" fontId="16" fillId="2" borderId="1" xfId="0" applyNumberFormat="1" applyFont="1" applyFill="1" applyBorder="1" applyAlignment="1">
      <alignment vertical="center"/>
    </xf>
    <xf numFmtId="168" fontId="16" fillId="2" borderId="1" xfId="0" applyNumberFormat="1" applyFont="1" applyFill="1" applyBorder="1" applyAlignment="1">
      <alignment horizontal="center" vertical="center"/>
    </xf>
    <xf numFmtId="164" fontId="0" fillId="2" borderId="8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vertical="center"/>
    </xf>
    <xf numFmtId="2" fontId="0" fillId="4" borderId="1" xfId="0" applyNumberFormat="1" applyFont="1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right" vertical="center"/>
    </xf>
    <xf numFmtId="167" fontId="3" fillId="0" borderId="0" xfId="0" applyNumberFormat="1" applyFont="1"/>
    <xf numFmtId="2" fontId="3" fillId="0" borderId="0" xfId="0" applyNumberFormat="1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top"/>
    </xf>
    <xf numFmtId="0" fontId="3" fillId="6" borderId="4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6" borderId="13" xfId="0" applyFont="1" applyFill="1" applyBorder="1" applyAlignment="1">
      <alignment horizontal="center" vertical="top"/>
    </xf>
    <xf numFmtId="0" fontId="3" fillId="6" borderId="0" xfId="0" applyFont="1" applyFill="1" applyBorder="1" applyAlignment="1">
      <alignment horizontal="center" vertical="top"/>
    </xf>
    <xf numFmtId="0" fontId="4" fillId="6" borderId="13" xfId="0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top"/>
    </xf>
    <xf numFmtId="0" fontId="3" fillId="6" borderId="13" xfId="0" applyFont="1" applyFill="1" applyBorder="1" applyAlignment="1">
      <alignment horizontal="center" vertical="top" wrapText="1"/>
    </xf>
    <xf numFmtId="0" fontId="3" fillId="6" borderId="0" xfId="0" applyFont="1" applyFill="1" applyBorder="1" applyAlignment="1">
      <alignment horizontal="center" vertical="top" wrapText="1"/>
    </xf>
    <xf numFmtId="0" fontId="3" fillId="6" borderId="9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12" fillId="8" borderId="11" xfId="0" applyFont="1" applyFill="1" applyBorder="1" applyAlignment="1">
      <alignment horizontal="center" wrapText="1"/>
    </xf>
    <xf numFmtId="0" fontId="12" fillId="8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/>
    </xf>
    <xf numFmtId="0" fontId="3" fillId="6" borderId="3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top" wrapText="1"/>
    </xf>
    <xf numFmtId="0" fontId="10" fillId="6" borderId="1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top"/>
    </xf>
    <xf numFmtId="0" fontId="10" fillId="4" borderId="8" xfId="0" applyFont="1" applyFill="1" applyBorder="1" applyAlignment="1">
      <alignment horizontal="left" vertical="top" wrapText="1"/>
    </xf>
    <xf numFmtId="0" fontId="10" fillId="4" borderId="5" xfId="0" applyFont="1" applyFill="1" applyBorder="1" applyAlignment="1">
      <alignment horizontal="center" vertical="top" wrapText="1"/>
    </xf>
    <xf numFmtId="0" fontId="10" fillId="4" borderId="6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92"/>
  <sheetViews>
    <sheetView zoomScale="90" zoomScaleNormal="90" zoomScaleSheetLayoutView="30" workbookViewId="0">
      <pane xSplit="4" ySplit="4" topLeftCell="I5" activePane="bottomRight" state="frozen"/>
      <selection pane="topRight" activeCell="E1" sqref="E1"/>
      <selection pane="bottomLeft" activeCell="A5" sqref="A5"/>
      <selection pane="bottomRight" activeCell="B5" sqref="B5:B13"/>
    </sheetView>
  </sheetViews>
  <sheetFormatPr defaultRowHeight="15" x14ac:dyDescent="0.25"/>
  <cols>
    <col min="1" max="1" width="4.85546875" style="6" customWidth="1"/>
    <col min="2" max="2" width="36.7109375" style="7" customWidth="1"/>
    <col min="3" max="3" width="21.85546875" style="4" customWidth="1"/>
    <col min="4" max="4" width="22.5703125" style="4" customWidth="1"/>
    <col min="5" max="5" width="14" style="6" customWidth="1"/>
    <col min="6" max="7" width="13.140625" style="4" customWidth="1"/>
    <col min="8" max="8" width="11.5703125" style="4" customWidth="1"/>
    <col min="9" max="9" width="10.42578125" style="4" customWidth="1"/>
    <col min="10" max="10" width="12.42578125" style="4" customWidth="1"/>
    <col min="11" max="11" width="12.7109375" style="6" customWidth="1"/>
    <col min="12" max="12" width="11.85546875" style="4" customWidth="1"/>
    <col min="13" max="13" width="11.28515625" style="4" customWidth="1"/>
    <col min="14" max="14" width="12" style="4" customWidth="1"/>
    <col min="15" max="15" width="8.85546875" style="4" customWidth="1"/>
    <col min="16" max="16" width="11.42578125" style="4" customWidth="1"/>
    <col min="17" max="17" width="12.7109375" style="4" customWidth="1"/>
    <col min="18" max="18" width="12.85546875" style="4" customWidth="1"/>
    <col min="19" max="19" width="11.5703125" style="4" customWidth="1"/>
    <col min="20" max="20" width="10.7109375" style="4" customWidth="1"/>
    <col min="21" max="21" width="10.5703125" style="4" customWidth="1"/>
    <col min="22" max="22" width="12.140625" style="4" customWidth="1"/>
    <col min="23" max="23" width="14.28515625" style="30" customWidth="1"/>
    <col min="24" max="24" width="11.7109375" style="30" customWidth="1"/>
    <col min="25" max="25" width="12.42578125" style="30" customWidth="1"/>
    <col min="26" max="26" width="11.5703125" style="30" customWidth="1"/>
    <col min="27" max="27" width="11" style="30" customWidth="1"/>
    <col min="28" max="28" width="12.140625" style="30" customWidth="1"/>
    <col min="29" max="29" width="16.140625" style="24" customWidth="1"/>
    <col min="30" max="16384" width="9.140625" style="24"/>
  </cols>
  <sheetData>
    <row r="1" spans="1:34" x14ac:dyDescent="0.25">
      <c r="A1" s="8"/>
      <c r="B1" s="9"/>
      <c r="C1" s="8"/>
      <c r="E1" s="8"/>
      <c r="K1" s="8"/>
    </row>
    <row r="2" spans="1:34" ht="49.5" customHeight="1" x14ac:dyDescent="0.25">
      <c r="A2" s="8"/>
      <c r="B2" s="394" t="s">
        <v>348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4" s="1" customFormat="1" x14ac:dyDescent="0.25">
      <c r="A3" s="395" t="s">
        <v>0</v>
      </c>
      <c r="B3" s="396" t="s">
        <v>8</v>
      </c>
      <c r="C3" s="389" t="s">
        <v>45</v>
      </c>
      <c r="D3" s="390" t="s">
        <v>7</v>
      </c>
      <c r="E3" s="391" t="s">
        <v>46</v>
      </c>
      <c r="F3" s="392"/>
      <c r="G3" s="392"/>
      <c r="H3" s="392"/>
      <c r="I3" s="392"/>
      <c r="J3" s="393"/>
      <c r="K3" s="388" t="s">
        <v>247</v>
      </c>
      <c r="L3" s="388"/>
      <c r="M3" s="388"/>
      <c r="N3" s="388"/>
      <c r="O3" s="388"/>
      <c r="P3" s="388"/>
      <c r="Q3" s="388" t="s">
        <v>248</v>
      </c>
      <c r="R3" s="388"/>
      <c r="S3" s="388"/>
      <c r="T3" s="388"/>
      <c r="U3" s="388"/>
      <c r="V3" s="388"/>
      <c r="W3" s="387" t="s">
        <v>345</v>
      </c>
      <c r="X3" s="387"/>
      <c r="Y3" s="387"/>
      <c r="Z3" s="387"/>
      <c r="AA3" s="387"/>
      <c r="AB3" s="387"/>
      <c r="AC3" s="385" t="s">
        <v>48</v>
      </c>
    </row>
    <row r="4" spans="1:34" s="2" customFormat="1" ht="39.75" customHeight="1" x14ac:dyDescent="0.25">
      <c r="A4" s="395"/>
      <c r="B4" s="397"/>
      <c r="C4" s="389"/>
      <c r="D4" s="390"/>
      <c r="E4" s="5" t="s">
        <v>1</v>
      </c>
      <c r="F4" s="25" t="s">
        <v>2</v>
      </c>
      <c r="G4" s="25" t="s">
        <v>3</v>
      </c>
      <c r="H4" s="25" t="s">
        <v>4</v>
      </c>
      <c r="I4" s="25" t="s">
        <v>5</v>
      </c>
      <c r="J4" s="78" t="s">
        <v>6</v>
      </c>
      <c r="K4" s="73" t="s">
        <v>1</v>
      </c>
      <c r="L4" s="25" t="s">
        <v>2</v>
      </c>
      <c r="M4" s="25" t="s">
        <v>3</v>
      </c>
      <c r="N4" s="25" t="s">
        <v>4</v>
      </c>
      <c r="O4" s="25" t="s">
        <v>5</v>
      </c>
      <c r="P4" s="78" t="s">
        <v>6</v>
      </c>
      <c r="Q4" s="73" t="s">
        <v>1</v>
      </c>
      <c r="R4" s="25" t="s">
        <v>2</v>
      </c>
      <c r="S4" s="25" t="s">
        <v>3</v>
      </c>
      <c r="T4" s="25" t="s">
        <v>4</v>
      </c>
      <c r="U4" s="25" t="s">
        <v>5</v>
      </c>
      <c r="V4" s="78" t="s">
        <v>6</v>
      </c>
      <c r="W4" s="73" t="s">
        <v>1</v>
      </c>
      <c r="X4" s="31" t="s">
        <v>2</v>
      </c>
      <c r="Y4" s="31" t="s">
        <v>3</v>
      </c>
      <c r="Z4" s="31" t="s">
        <v>4</v>
      </c>
      <c r="AA4" s="31" t="s">
        <v>5</v>
      </c>
      <c r="AB4" s="92" t="s">
        <v>6</v>
      </c>
      <c r="AC4" s="386"/>
    </row>
    <row r="5" spans="1:34" ht="15" customHeight="1" x14ac:dyDescent="0.25">
      <c r="A5" s="398" t="s">
        <v>50</v>
      </c>
      <c r="B5" s="398" t="s">
        <v>339</v>
      </c>
      <c r="C5" s="142" t="s">
        <v>9</v>
      </c>
      <c r="D5" s="142"/>
      <c r="E5" s="143">
        <f>E6+E7++E8+E9+E10+E11+E12+E13</f>
        <v>370</v>
      </c>
      <c r="F5" s="143">
        <f t="shared" ref="F5:AB5" si="0">F6+F7++F8+F9+F10+F11+F12+F13</f>
        <v>0</v>
      </c>
      <c r="G5" s="143">
        <f t="shared" si="0"/>
        <v>0</v>
      </c>
      <c r="H5" s="143">
        <f t="shared" si="0"/>
        <v>370</v>
      </c>
      <c r="I5" s="143">
        <f t="shared" si="0"/>
        <v>0</v>
      </c>
      <c r="J5" s="143">
        <f t="shared" si="0"/>
        <v>0</v>
      </c>
      <c r="K5" s="143">
        <f t="shared" si="0"/>
        <v>240</v>
      </c>
      <c r="L5" s="143">
        <f t="shared" si="0"/>
        <v>0</v>
      </c>
      <c r="M5" s="143">
        <f t="shared" si="0"/>
        <v>0</v>
      </c>
      <c r="N5" s="143">
        <f t="shared" si="0"/>
        <v>240</v>
      </c>
      <c r="O5" s="143">
        <f t="shared" si="0"/>
        <v>0</v>
      </c>
      <c r="P5" s="143">
        <f t="shared" si="0"/>
        <v>0</v>
      </c>
      <c r="Q5" s="143">
        <f t="shared" si="0"/>
        <v>240</v>
      </c>
      <c r="R5" s="143">
        <f t="shared" si="0"/>
        <v>0</v>
      </c>
      <c r="S5" s="143">
        <f t="shared" si="0"/>
        <v>0</v>
      </c>
      <c r="T5" s="143">
        <f t="shared" si="0"/>
        <v>240</v>
      </c>
      <c r="U5" s="143">
        <f t="shared" si="0"/>
        <v>0</v>
      </c>
      <c r="V5" s="143">
        <f t="shared" si="0"/>
        <v>0</v>
      </c>
      <c r="W5" s="358">
        <f t="shared" si="0"/>
        <v>101.69500000000001</v>
      </c>
      <c r="X5" s="143">
        <f t="shared" si="0"/>
        <v>0</v>
      </c>
      <c r="Y5" s="143">
        <f t="shared" si="0"/>
        <v>0</v>
      </c>
      <c r="Z5" s="358">
        <f t="shared" si="0"/>
        <v>101.69500000000001</v>
      </c>
      <c r="AA5" s="143">
        <f t="shared" si="0"/>
        <v>0</v>
      </c>
      <c r="AB5" s="143">
        <f t="shared" si="0"/>
        <v>0</v>
      </c>
      <c r="AC5" s="144">
        <f>W5/Q5%</f>
        <v>42.372916666666669</v>
      </c>
    </row>
    <row r="6" spans="1:34" ht="135" customHeight="1" x14ac:dyDescent="0.25">
      <c r="A6" s="399"/>
      <c r="B6" s="399"/>
      <c r="C6" s="68" t="s">
        <v>112</v>
      </c>
      <c r="D6" s="69" t="s">
        <v>10</v>
      </c>
      <c r="E6" s="71">
        <f>F6+G6+H6+I6+J6</f>
        <v>60</v>
      </c>
      <c r="F6" s="43"/>
      <c r="G6" s="43"/>
      <c r="H6" s="44">
        <v>60</v>
      </c>
      <c r="I6" s="70"/>
      <c r="J6" s="79"/>
      <c r="K6" s="71">
        <f t="shared" ref="K6:K13" si="1">L6+M6+N6+O6+P6</f>
        <v>20</v>
      </c>
      <c r="L6" s="43"/>
      <c r="M6" s="43"/>
      <c r="N6" s="44">
        <v>20</v>
      </c>
      <c r="O6" s="43"/>
      <c r="P6" s="79"/>
      <c r="Q6" s="71">
        <f>R6+S6+T6+U6+V6</f>
        <v>20</v>
      </c>
      <c r="R6" s="43"/>
      <c r="S6" s="43"/>
      <c r="T6" s="43">
        <v>20</v>
      </c>
      <c r="U6" s="43">
        <v>0</v>
      </c>
      <c r="V6" s="79"/>
      <c r="W6" s="71">
        <f t="shared" ref="W6:W13" si="2">X6+Y6+Z6+AA6+AB6</f>
        <v>10</v>
      </c>
      <c r="X6" s="45"/>
      <c r="Y6" s="45"/>
      <c r="Z6" s="44">
        <v>10</v>
      </c>
      <c r="AA6" s="45"/>
      <c r="AB6" s="93"/>
      <c r="AC6" s="86">
        <f>W6/Q6%</f>
        <v>50</v>
      </c>
    </row>
    <row r="7" spans="1:34" ht="135" customHeight="1" x14ac:dyDescent="0.25">
      <c r="A7" s="399"/>
      <c r="B7" s="399"/>
      <c r="C7" s="222" t="s">
        <v>212</v>
      </c>
      <c r="D7" s="69" t="s">
        <v>10</v>
      </c>
      <c r="E7" s="71">
        <f t="shared" ref="E7:E8" si="3">F7+G7+H7+I7+J7</f>
        <v>20</v>
      </c>
      <c r="F7" s="168"/>
      <c r="G7" s="168"/>
      <c r="H7" s="169">
        <v>20</v>
      </c>
      <c r="I7" s="43"/>
      <c r="J7" s="43"/>
      <c r="K7" s="162">
        <f t="shared" si="1"/>
        <v>20</v>
      </c>
      <c r="L7" s="43"/>
      <c r="M7" s="43"/>
      <c r="N7" s="44">
        <v>20</v>
      </c>
      <c r="O7" s="43"/>
      <c r="P7" s="43"/>
      <c r="Q7" s="162">
        <f t="shared" ref="Q7:Q8" si="4">R7+S7+T7+U7+V7</f>
        <v>20</v>
      </c>
      <c r="R7" s="43"/>
      <c r="S7" s="43"/>
      <c r="T7" s="43">
        <v>20</v>
      </c>
      <c r="U7" s="43">
        <v>0</v>
      </c>
      <c r="V7" s="43"/>
      <c r="W7" s="162">
        <f t="shared" si="2"/>
        <v>25.36</v>
      </c>
      <c r="X7" s="45"/>
      <c r="Y7" s="45"/>
      <c r="Z7" s="44">
        <v>25.36</v>
      </c>
      <c r="AA7" s="45"/>
      <c r="AB7" s="45"/>
      <c r="AC7" s="86">
        <f t="shared" ref="AC7:AC8" si="5">W7/Q7%</f>
        <v>126.8</v>
      </c>
    </row>
    <row r="8" spans="1:34" ht="166.5" customHeight="1" x14ac:dyDescent="0.25">
      <c r="A8" s="399"/>
      <c r="B8" s="399"/>
      <c r="C8" s="264" t="s">
        <v>249</v>
      </c>
      <c r="D8" s="34" t="s">
        <v>49</v>
      </c>
      <c r="E8" s="71">
        <f t="shared" si="3"/>
        <v>30</v>
      </c>
      <c r="F8" s="168"/>
      <c r="G8" s="168"/>
      <c r="H8" s="169">
        <v>30</v>
      </c>
      <c r="I8" s="43"/>
      <c r="J8" s="43"/>
      <c r="K8" s="162">
        <f t="shared" si="1"/>
        <v>0</v>
      </c>
      <c r="L8" s="43"/>
      <c r="M8" s="43"/>
      <c r="N8" s="44">
        <v>0</v>
      </c>
      <c r="O8" s="43"/>
      <c r="P8" s="43"/>
      <c r="Q8" s="162">
        <f t="shared" si="4"/>
        <v>0</v>
      </c>
      <c r="R8" s="43"/>
      <c r="S8" s="43"/>
      <c r="T8" s="43">
        <v>0</v>
      </c>
      <c r="U8" s="43">
        <f t="shared" ref="U8" si="6">N8</f>
        <v>0</v>
      </c>
      <c r="V8" s="43"/>
      <c r="W8" s="162">
        <f t="shared" si="2"/>
        <v>0</v>
      </c>
      <c r="X8" s="45"/>
      <c r="Y8" s="45"/>
      <c r="Z8" s="44"/>
      <c r="AA8" s="45"/>
      <c r="AB8" s="45"/>
      <c r="AC8" s="86" t="e">
        <f t="shared" si="5"/>
        <v>#DIV/0!</v>
      </c>
    </row>
    <row r="9" spans="1:34" ht="263.25" customHeight="1" x14ac:dyDescent="0.25">
      <c r="A9" s="399"/>
      <c r="B9" s="399"/>
      <c r="C9" s="265" t="s">
        <v>250</v>
      </c>
      <c r="D9" s="34" t="s">
        <v>49</v>
      </c>
      <c r="E9" s="71">
        <f t="shared" ref="E9:E13" si="7">F9+G9+H9+I9+J9</f>
        <v>90</v>
      </c>
      <c r="F9" s="15"/>
      <c r="G9" s="15"/>
      <c r="H9" s="41">
        <v>90</v>
      </c>
      <c r="I9" s="15"/>
      <c r="J9" s="72"/>
      <c r="K9" s="71">
        <f t="shared" si="1"/>
        <v>30</v>
      </c>
      <c r="L9" s="15"/>
      <c r="M9" s="15"/>
      <c r="N9" s="41">
        <v>30</v>
      </c>
      <c r="O9" s="15"/>
      <c r="P9" s="85"/>
      <c r="Q9" s="71">
        <f t="shared" ref="Q9:Q13" si="8">R9+S9+T9+U9+V9</f>
        <v>30</v>
      </c>
      <c r="R9" s="44"/>
      <c r="S9" s="44"/>
      <c r="T9" s="43">
        <v>30</v>
      </c>
      <c r="U9" s="43">
        <v>0</v>
      </c>
      <c r="V9" s="85"/>
      <c r="W9" s="71">
        <f t="shared" si="2"/>
        <v>0</v>
      </c>
      <c r="X9" s="32"/>
      <c r="Y9" s="32"/>
      <c r="Z9" s="41"/>
      <c r="AA9" s="32"/>
      <c r="AB9" s="94"/>
      <c r="AC9" s="86">
        <f t="shared" ref="AC9:AC13" si="9">W9/Q9%</f>
        <v>0</v>
      </c>
    </row>
    <row r="10" spans="1:34" ht="263.25" customHeight="1" x14ac:dyDescent="0.25">
      <c r="A10" s="399"/>
      <c r="B10" s="399"/>
      <c r="C10" s="265" t="s">
        <v>251</v>
      </c>
      <c r="D10" s="34" t="s">
        <v>49</v>
      </c>
      <c r="E10" s="71">
        <f t="shared" si="7"/>
        <v>50</v>
      </c>
      <c r="F10" s="15"/>
      <c r="G10" s="15"/>
      <c r="H10" s="41">
        <v>50</v>
      </c>
      <c r="I10" s="15"/>
      <c r="J10" s="72"/>
      <c r="K10" s="71">
        <f t="shared" si="1"/>
        <v>50</v>
      </c>
      <c r="L10" s="15"/>
      <c r="M10" s="15"/>
      <c r="N10" s="41">
        <v>50</v>
      </c>
      <c r="O10" s="15"/>
      <c r="P10" s="85"/>
      <c r="Q10" s="71">
        <f t="shared" si="8"/>
        <v>50</v>
      </c>
      <c r="R10" s="44"/>
      <c r="S10" s="44"/>
      <c r="T10" s="43">
        <v>50</v>
      </c>
      <c r="U10" s="43">
        <v>0</v>
      </c>
      <c r="V10" s="85"/>
      <c r="W10" s="71">
        <f t="shared" si="2"/>
        <v>11.09</v>
      </c>
      <c r="X10" s="32"/>
      <c r="Y10" s="32"/>
      <c r="Z10" s="41">
        <v>11.09</v>
      </c>
      <c r="AA10" s="32"/>
      <c r="AB10" s="94"/>
      <c r="AC10" s="86">
        <f t="shared" si="9"/>
        <v>22.18</v>
      </c>
    </row>
    <row r="11" spans="1:34" ht="105" customHeight="1" x14ac:dyDescent="0.25">
      <c r="A11" s="399"/>
      <c r="B11" s="399"/>
      <c r="C11" s="265" t="s">
        <v>252</v>
      </c>
      <c r="D11" s="34" t="s">
        <v>49</v>
      </c>
      <c r="E11" s="71">
        <f t="shared" si="7"/>
        <v>60</v>
      </c>
      <c r="F11" s="193"/>
      <c r="G11" s="193"/>
      <c r="H11" s="57">
        <v>60</v>
      </c>
      <c r="I11" s="193"/>
      <c r="J11" s="193"/>
      <c r="K11" s="199">
        <f t="shared" si="1"/>
        <v>60</v>
      </c>
      <c r="L11" s="190"/>
      <c r="M11" s="190"/>
      <c r="N11" s="57">
        <v>60</v>
      </c>
      <c r="O11" s="200"/>
      <c r="P11" s="200"/>
      <c r="Q11" s="201">
        <f t="shared" si="8"/>
        <v>60</v>
      </c>
      <c r="R11" s="200"/>
      <c r="S11" s="200"/>
      <c r="T11" s="43">
        <v>60</v>
      </c>
      <c r="U11" s="43">
        <v>0</v>
      </c>
      <c r="V11" s="200"/>
      <c r="W11" s="201">
        <f t="shared" si="2"/>
        <v>0</v>
      </c>
      <c r="X11" s="202"/>
      <c r="Y11" s="202"/>
      <c r="Z11" s="202"/>
      <c r="AA11" s="202"/>
      <c r="AB11" s="202"/>
      <c r="AC11" s="86">
        <f t="shared" si="9"/>
        <v>0</v>
      </c>
    </row>
    <row r="12" spans="1:34" ht="105" customHeight="1" x14ac:dyDescent="0.25">
      <c r="A12" s="399"/>
      <c r="B12" s="399"/>
      <c r="C12" s="265" t="s">
        <v>254</v>
      </c>
      <c r="D12" s="34" t="s">
        <v>98</v>
      </c>
      <c r="E12" s="71">
        <f t="shared" si="7"/>
        <v>40</v>
      </c>
      <c r="F12" s="193"/>
      <c r="G12" s="193"/>
      <c r="H12" s="57">
        <v>40</v>
      </c>
      <c r="I12" s="193"/>
      <c r="J12" s="193"/>
      <c r="K12" s="199">
        <f t="shared" si="1"/>
        <v>40</v>
      </c>
      <c r="L12" s="190"/>
      <c r="M12" s="190"/>
      <c r="N12" s="57">
        <v>40</v>
      </c>
      <c r="O12" s="200"/>
      <c r="P12" s="200"/>
      <c r="Q12" s="201">
        <f t="shared" si="8"/>
        <v>40</v>
      </c>
      <c r="R12" s="200"/>
      <c r="S12" s="200"/>
      <c r="T12" s="43">
        <v>40</v>
      </c>
      <c r="U12" s="43">
        <v>0</v>
      </c>
      <c r="V12" s="200"/>
      <c r="W12" s="201">
        <f t="shared" si="2"/>
        <v>40</v>
      </c>
      <c r="X12" s="202"/>
      <c r="Y12" s="202"/>
      <c r="Z12" s="359">
        <v>40</v>
      </c>
      <c r="AA12" s="202"/>
      <c r="AB12" s="202"/>
      <c r="AC12" s="86">
        <f t="shared" si="9"/>
        <v>100</v>
      </c>
    </row>
    <row r="13" spans="1:34" ht="45" x14ac:dyDescent="0.25">
      <c r="A13" s="399"/>
      <c r="B13" s="399"/>
      <c r="C13" s="249" t="s">
        <v>253</v>
      </c>
      <c r="D13" s="34" t="s">
        <v>98</v>
      </c>
      <c r="E13" s="71">
        <f t="shared" si="7"/>
        <v>20</v>
      </c>
      <c r="F13" s="10"/>
      <c r="G13" s="10"/>
      <c r="H13" s="57">
        <v>20</v>
      </c>
      <c r="I13" s="10"/>
      <c r="J13" s="10"/>
      <c r="K13" s="199">
        <f t="shared" si="1"/>
        <v>20</v>
      </c>
      <c r="L13" s="3"/>
      <c r="M13" s="3"/>
      <c r="N13" s="57">
        <v>20</v>
      </c>
      <c r="O13" s="3"/>
      <c r="P13" s="3"/>
      <c r="Q13" s="201">
        <f t="shared" si="8"/>
        <v>20</v>
      </c>
      <c r="R13" s="3"/>
      <c r="S13" s="3"/>
      <c r="T13" s="43">
        <v>20</v>
      </c>
      <c r="U13" s="43">
        <v>0</v>
      </c>
      <c r="V13" s="3"/>
      <c r="W13" s="360">
        <f t="shared" si="2"/>
        <v>15.244999999999999</v>
      </c>
      <c r="X13" s="139"/>
      <c r="Y13" s="139"/>
      <c r="Z13" s="350">
        <v>15.244999999999999</v>
      </c>
      <c r="AA13" s="139"/>
      <c r="AB13" s="139"/>
      <c r="AC13" s="86">
        <f t="shared" si="9"/>
        <v>76.224999999999994</v>
      </c>
    </row>
    <row r="14" spans="1:34" x14ac:dyDescent="0.25">
      <c r="A14" s="8"/>
      <c r="B14" s="9"/>
      <c r="C14" s="8"/>
      <c r="D14" s="8"/>
      <c r="E14" s="8"/>
      <c r="F14" s="8"/>
      <c r="G14" s="8"/>
      <c r="H14" s="8"/>
      <c r="I14" s="8"/>
      <c r="J14" s="8"/>
      <c r="K14" s="8"/>
      <c r="U14" s="43"/>
    </row>
    <row r="15" spans="1:34" x14ac:dyDescent="0.25">
      <c r="A15" s="8"/>
      <c r="B15" s="9"/>
      <c r="C15" s="8"/>
      <c r="D15" s="8"/>
      <c r="E15" s="8"/>
      <c r="F15" s="8"/>
      <c r="G15" s="8"/>
      <c r="H15" s="8"/>
      <c r="I15" s="8"/>
      <c r="J15" s="8"/>
      <c r="K15" s="8"/>
    </row>
    <row r="16" spans="1:34" x14ac:dyDescent="0.25">
      <c r="A16" s="8"/>
      <c r="B16" s="9"/>
      <c r="C16" s="8"/>
      <c r="D16" s="8"/>
      <c r="E16" s="8"/>
      <c r="F16" s="8"/>
      <c r="G16" s="8"/>
      <c r="H16" s="8"/>
      <c r="I16" s="8"/>
      <c r="J16" s="8"/>
      <c r="K16" s="8"/>
    </row>
    <row r="17" spans="1:11" x14ac:dyDescent="0.25">
      <c r="A17" s="8"/>
      <c r="B17" s="9"/>
      <c r="C17" s="8"/>
      <c r="D17" s="8"/>
      <c r="E17" s="8"/>
      <c r="F17" s="8"/>
      <c r="G17" s="8"/>
      <c r="H17" s="8"/>
      <c r="I17" s="8"/>
      <c r="J17" s="8"/>
      <c r="K17" s="8"/>
    </row>
    <row r="18" spans="1:11" x14ac:dyDescent="0.25">
      <c r="A18" s="8"/>
      <c r="B18" s="9"/>
      <c r="C18" s="8"/>
      <c r="D18" s="8"/>
      <c r="E18" s="8"/>
      <c r="F18" s="8"/>
      <c r="G18" s="8"/>
      <c r="H18" s="8"/>
      <c r="I18" s="8"/>
      <c r="J18" s="8"/>
      <c r="K18" s="8"/>
    </row>
    <row r="19" spans="1:11" x14ac:dyDescent="0.25">
      <c r="A19" s="8"/>
      <c r="B19" s="9"/>
      <c r="C19" s="8"/>
      <c r="D19" s="8"/>
      <c r="E19" s="8"/>
      <c r="F19" s="8"/>
      <c r="G19" s="8"/>
      <c r="H19" s="8"/>
      <c r="I19" s="8"/>
      <c r="J19" s="8"/>
      <c r="K19" s="8"/>
    </row>
    <row r="20" spans="1:11" x14ac:dyDescent="0.25">
      <c r="A20" s="8"/>
      <c r="B20" s="9"/>
      <c r="C20" s="8"/>
      <c r="D20" s="8"/>
      <c r="E20" s="8"/>
      <c r="F20" s="8"/>
      <c r="G20" s="8"/>
      <c r="H20" s="8"/>
      <c r="I20" s="8"/>
      <c r="J20" s="8"/>
      <c r="K20" s="8"/>
    </row>
    <row r="21" spans="1:11" x14ac:dyDescent="0.25">
      <c r="A21" s="8"/>
      <c r="B21" s="9"/>
      <c r="C21" s="8"/>
      <c r="D21" s="8"/>
      <c r="E21" s="8"/>
      <c r="F21" s="8"/>
      <c r="G21" s="8"/>
      <c r="H21" s="8"/>
      <c r="I21" s="8"/>
      <c r="J21" s="8"/>
      <c r="K21" s="8"/>
    </row>
    <row r="22" spans="1:11" x14ac:dyDescent="0.25">
      <c r="A22" s="8"/>
      <c r="B22" s="9"/>
      <c r="C22" s="8"/>
      <c r="D22" s="8"/>
      <c r="E22" s="8"/>
      <c r="F22" s="8"/>
      <c r="G22" s="8"/>
      <c r="H22" s="8"/>
      <c r="I22" s="8"/>
      <c r="J22" s="8"/>
      <c r="K22" s="8"/>
    </row>
    <row r="23" spans="1:11" x14ac:dyDescent="0.25">
      <c r="A23" s="8"/>
      <c r="B23" s="9"/>
      <c r="C23" s="8"/>
      <c r="D23" s="8"/>
      <c r="E23" s="8"/>
      <c r="F23" s="8"/>
      <c r="G23" s="8"/>
      <c r="H23" s="8"/>
      <c r="I23" s="8"/>
      <c r="J23" s="8"/>
      <c r="K23" s="8"/>
    </row>
    <row r="24" spans="1:11" x14ac:dyDescent="0.25">
      <c r="A24" s="8"/>
      <c r="B24" s="9"/>
      <c r="C24" s="8"/>
      <c r="D24" s="8"/>
      <c r="E24" s="8"/>
      <c r="F24" s="8"/>
      <c r="G24" s="8"/>
      <c r="H24" s="8"/>
      <c r="I24" s="8"/>
      <c r="J24" s="8"/>
      <c r="K24" s="8"/>
    </row>
    <row r="25" spans="1:11" x14ac:dyDescent="0.25">
      <c r="A25" s="8"/>
      <c r="B25" s="9"/>
      <c r="C25" s="8"/>
      <c r="D25" s="8"/>
      <c r="E25" s="8"/>
      <c r="F25" s="8"/>
      <c r="G25" s="8"/>
      <c r="H25" s="8"/>
      <c r="I25" s="8"/>
      <c r="J25" s="8"/>
      <c r="K25" s="8"/>
    </row>
    <row r="26" spans="1:11" x14ac:dyDescent="0.25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</row>
    <row r="27" spans="1:11" x14ac:dyDescent="0.25">
      <c r="A27" s="8"/>
      <c r="B27" s="9"/>
      <c r="C27" s="8"/>
      <c r="D27" s="8"/>
      <c r="E27" s="8"/>
      <c r="F27" s="8"/>
      <c r="G27" s="8"/>
      <c r="H27" s="8"/>
      <c r="I27" s="8"/>
      <c r="J27" s="8"/>
      <c r="K27" s="8"/>
    </row>
    <row r="28" spans="1:11" x14ac:dyDescent="0.2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x14ac:dyDescent="0.2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2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x14ac:dyDescent="0.2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</row>
    <row r="32" spans="1:11" x14ac:dyDescent="0.2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</row>
    <row r="33" spans="1:11" x14ac:dyDescent="0.25">
      <c r="A33" s="8"/>
      <c r="B33" s="9"/>
      <c r="C33" s="8"/>
      <c r="D33" s="8"/>
      <c r="E33" s="8"/>
      <c r="F33" s="8"/>
      <c r="G33" s="8"/>
      <c r="H33" s="8"/>
      <c r="I33" s="8"/>
      <c r="J33" s="8"/>
      <c r="K33" s="8"/>
    </row>
    <row r="34" spans="1:11" x14ac:dyDescent="0.2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</row>
    <row r="35" spans="1:11" x14ac:dyDescent="0.2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</row>
    <row r="36" spans="1:11" x14ac:dyDescent="0.25">
      <c r="A36" s="8"/>
      <c r="B36" s="9"/>
      <c r="C36" s="8"/>
      <c r="D36" s="8"/>
      <c r="E36" s="8"/>
      <c r="F36" s="8"/>
      <c r="G36" s="8"/>
      <c r="H36" s="8"/>
      <c r="I36" s="8"/>
      <c r="J36" s="8"/>
      <c r="K36" s="8"/>
    </row>
    <row r="37" spans="1:11" x14ac:dyDescent="0.25">
      <c r="A37" s="8"/>
      <c r="B37" s="9"/>
      <c r="C37" s="8"/>
      <c r="D37" s="8"/>
      <c r="E37" s="8"/>
      <c r="F37" s="8"/>
      <c r="G37" s="8"/>
      <c r="H37" s="8"/>
      <c r="I37" s="8"/>
      <c r="J37" s="8"/>
      <c r="K37" s="8"/>
    </row>
    <row r="38" spans="1:11" x14ac:dyDescent="0.25">
      <c r="A38" s="8"/>
      <c r="B38" s="9"/>
      <c r="C38" s="8"/>
      <c r="D38" s="8"/>
      <c r="E38" s="8"/>
      <c r="F38" s="8"/>
      <c r="G38" s="8"/>
      <c r="H38" s="8"/>
      <c r="I38" s="8"/>
      <c r="J38" s="8"/>
      <c r="K38" s="8"/>
    </row>
    <row r="39" spans="1:11" x14ac:dyDescent="0.2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</row>
    <row r="40" spans="1:11" x14ac:dyDescent="0.2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</row>
    <row r="41" spans="1:11" x14ac:dyDescent="0.25">
      <c r="A41" s="8"/>
      <c r="B41" s="9"/>
      <c r="C41" s="8"/>
      <c r="D41" s="8"/>
      <c r="E41" s="8"/>
      <c r="F41" s="8"/>
      <c r="G41" s="8"/>
      <c r="H41" s="8"/>
      <c r="I41" s="8"/>
      <c r="J41" s="8"/>
      <c r="K41" s="8"/>
    </row>
    <row r="42" spans="1:11" x14ac:dyDescent="0.25">
      <c r="A42" s="8"/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1:11" x14ac:dyDescent="0.25">
      <c r="A43" s="8"/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1:11" x14ac:dyDescent="0.25">
      <c r="A44" s="8"/>
      <c r="B44" s="9"/>
      <c r="C44" s="8"/>
      <c r="D44" s="8"/>
      <c r="E44" s="8"/>
      <c r="F44" s="8"/>
      <c r="G44" s="8"/>
      <c r="H44" s="8"/>
      <c r="I44" s="8"/>
      <c r="J44" s="8"/>
      <c r="K44" s="8"/>
    </row>
    <row r="45" spans="1:11" x14ac:dyDescent="0.25">
      <c r="A45" s="8"/>
      <c r="B45" s="9"/>
      <c r="C45" s="8"/>
      <c r="D45" s="8"/>
      <c r="E45" s="8"/>
      <c r="F45" s="8"/>
      <c r="G45" s="8"/>
      <c r="H45" s="8"/>
      <c r="I45" s="8"/>
      <c r="J45" s="8"/>
      <c r="K45" s="8"/>
    </row>
    <row r="46" spans="1:11" x14ac:dyDescent="0.25">
      <c r="A46" s="8"/>
      <c r="B46" s="9"/>
      <c r="C46" s="8"/>
      <c r="D46" s="8"/>
      <c r="E46" s="8"/>
      <c r="F46" s="8"/>
      <c r="G46" s="8"/>
      <c r="H46" s="8"/>
      <c r="I46" s="8"/>
      <c r="J46" s="8"/>
      <c r="K46" s="8"/>
    </row>
    <row r="47" spans="1:11" x14ac:dyDescent="0.25">
      <c r="A47" s="8"/>
      <c r="B47" s="9"/>
      <c r="C47" s="8"/>
      <c r="D47" s="8"/>
      <c r="E47" s="8"/>
      <c r="F47" s="8"/>
      <c r="G47" s="8"/>
      <c r="H47" s="8"/>
      <c r="I47" s="8"/>
      <c r="J47" s="8"/>
      <c r="K47" s="8"/>
    </row>
    <row r="48" spans="1:11" x14ac:dyDescent="0.25">
      <c r="A48" s="8"/>
      <c r="B48" s="9"/>
      <c r="C48" s="8"/>
      <c r="D48" s="8"/>
      <c r="E48" s="8"/>
      <c r="F48" s="8"/>
      <c r="G48" s="8"/>
      <c r="H48" s="8"/>
      <c r="I48" s="8"/>
      <c r="J48" s="8"/>
      <c r="K48" s="8"/>
    </row>
    <row r="49" spans="1:11" x14ac:dyDescent="0.25">
      <c r="A49" s="8"/>
      <c r="B49" s="9"/>
      <c r="C49" s="8"/>
      <c r="D49" s="8"/>
      <c r="E49" s="8"/>
      <c r="F49" s="8"/>
      <c r="G49" s="8"/>
      <c r="H49" s="8"/>
      <c r="I49" s="8"/>
      <c r="J49" s="8"/>
      <c r="K49" s="8"/>
    </row>
    <row r="50" spans="1:11" x14ac:dyDescent="0.25">
      <c r="A50" s="8"/>
      <c r="B50" s="9"/>
      <c r="C50" s="8"/>
      <c r="D50" s="8"/>
      <c r="E50" s="8"/>
      <c r="F50" s="8"/>
      <c r="G50" s="8"/>
      <c r="H50" s="8"/>
      <c r="I50" s="8"/>
      <c r="J50" s="8"/>
      <c r="K50" s="8"/>
    </row>
    <row r="51" spans="1:11" x14ac:dyDescent="0.25">
      <c r="A51" s="8"/>
      <c r="B51" s="9"/>
      <c r="C51" s="8"/>
      <c r="D51" s="8"/>
      <c r="E51" s="8"/>
      <c r="F51" s="8"/>
      <c r="G51" s="8"/>
      <c r="H51" s="8"/>
      <c r="I51" s="8"/>
      <c r="J51" s="8"/>
      <c r="K51" s="8"/>
    </row>
    <row r="52" spans="1:11" x14ac:dyDescent="0.25">
      <c r="A52" s="8"/>
      <c r="B52" s="9"/>
      <c r="C52" s="8"/>
      <c r="D52" s="8"/>
      <c r="E52" s="8"/>
      <c r="F52" s="8"/>
      <c r="G52" s="8"/>
      <c r="H52" s="8"/>
      <c r="I52" s="8"/>
      <c r="J52" s="8"/>
      <c r="K52" s="8"/>
    </row>
    <row r="53" spans="1:11" x14ac:dyDescent="0.25">
      <c r="A53" s="8"/>
      <c r="B53" s="9"/>
      <c r="C53" s="8"/>
      <c r="D53" s="8"/>
      <c r="E53" s="8"/>
      <c r="F53" s="8"/>
      <c r="G53" s="8"/>
      <c r="H53" s="8"/>
      <c r="I53" s="8"/>
      <c r="J53" s="8"/>
      <c r="K53" s="8"/>
    </row>
    <row r="54" spans="1:11" x14ac:dyDescent="0.25">
      <c r="A54" s="8"/>
      <c r="B54" s="9"/>
      <c r="C54" s="8"/>
      <c r="D54" s="8"/>
      <c r="E54" s="8"/>
      <c r="F54" s="8"/>
      <c r="G54" s="8"/>
      <c r="H54" s="8"/>
      <c r="I54" s="8"/>
      <c r="J54" s="8"/>
      <c r="K54" s="8"/>
    </row>
    <row r="55" spans="1:11" x14ac:dyDescent="0.25">
      <c r="A55" s="8"/>
      <c r="B55" s="9"/>
      <c r="C55" s="8"/>
      <c r="D55" s="8"/>
      <c r="E55" s="8"/>
      <c r="F55" s="8"/>
      <c r="G55" s="8"/>
      <c r="H55" s="8"/>
      <c r="I55" s="8"/>
      <c r="J55" s="8"/>
      <c r="K55" s="8"/>
    </row>
    <row r="56" spans="1:11" x14ac:dyDescent="0.25">
      <c r="A56" s="8"/>
      <c r="B56" s="9"/>
      <c r="C56" s="8"/>
      <c r="D56" s="8"/>
      <c r="E56" s="8"/>
      <c r="F56" s="8"/>
      <c r="G56" s="8"/>
      <c r="H56" s="8"/>
      <c r="I56" s="8"/>
      <c r="J56" s="8"/>
      <c r="K56" s="8"/>
    </row>
    <row r="57" spans="1:11" x14ac:dyDescent="0.25">
      <c r="A57" s="8"/>
      <c r="B57" s="9"/>
      <c r="C57" s="8"/>
      <c r="D57" s="8"/>
      <c r="E57" s="8"/>
      <c r="F57" s="8"/>
      <c r="G57" s="8"/>
      <c r="H57" s="8"/>
      <c r="I57" s="8"/>
      <c r="J57" s="8"/>
      <c r="K57" s="8"/>
    </row>
    <row r="58" spans="1:11" x14ac:dyDescent="0.25">
      <c r="A58" s="8"/>
      <c r="B58" s="9"/>
      <c r="C58" s="8"/>
      <c r="D58" s="8"/>
      <c r="E58" s="8"/>
      <c r="F58" s="8"/>
      <c r="G58" s="8"/>
      <c r="H58" s="8"/>
      <c r="I58" s="8"/>
      <c r="J58" s="8"/>
      <c r="K58" s="8"/>
    </row>
    <row r="59" spans="1:11" x14ac:dyDescent="0.25">
      <c r="A59" s="8"/>
      <c r="B59" s="9"/>
      <c r="C59" s="8"/>
      <c r="D59" s="8"/>
      <c r="E59" s="8"/>
      <c r="F59" s="8"/>
      <c r="G59" s="8"/>
      <c r="H59" s="8"/>
      <c r="I59" s="8"/>
      <c r="J59" s="8"/>
      <c r="K59" s="8"/>
    </row>
    <row r="60" spans="1:11" x14ac:dyDescent="0.25">
      <c r="A60" s="8"/>
      <c r="B60" s="9"/>
      <c r="C60" s="8"/>
      <c r="D60" s="8"/>
      <c r="E60" s="8"/>
      <c r="F60" s="8"/>
      <c r="G60" s="8"/>
      <c r="H60" s="8"/>
      <c r="I60" s="8"/>
      <c r="J60" s="8"/>
      <c r="K60" s="8"/>
    </row>
    <row r="61" spans="1:11" x14ac:dyDescent="0.25">
      <c r="A61" s="8"/>
      <c r="B61" s="9"/>
      <c r="C61" s="8"/>
      <c r="D61" s="8"/>
      <c r="E61" s="8"/>
      <c r="F61" s="8"/>
      <c r="G61" s="8"/>
      <c r="H61" s="8"/>
      <c r="I61" s="8"/>
      <c r="J61" s="8"/>
      <c r="K61" s="8"/>
    </row>
    <row r="62" spans="1:11" x14ac:dyDescent="0.25">
      <c r="A62" s="8"/>
      <c r="B62" s="9"/>
      <c r="C62" s="8"/>
      <c r="D62" s="8"/>
      <c r="E62" s="8"/>
      <c r="F62" s="8"/>
      <c r="G62" s="8"/>
      <c r="H62" s="8"/>
      <c r="I62" s="8"/>
      <c r="J62" s="8"/>
      <c r="K62" s="8"/>
    </row>
    <row r="63" spans="1:11" x14ac:dyDescent="0.25">
      <c r="A63" s="8"/>
      <c r="B63" s="9"/>
      <c r="C63" s="8"/>
      <c r="D63" s="8"/>
      <c r="E63" s="8"/>
      <c r="F63" s="8"/>
      <c r="G63" s="8"/>
      <c r="H63" s="8"/>
      <c r="I63" s="8"/>
      <c r="J63" s="8"/>
      <c r="K63" s="8"/>
    </row>
    <row r="64" spans="1:11" x14ac:dyDescent="0.25">
      <c r="A64" s="8"/>
      <c r="B64" s="9"/>
      <c r="C64" s="8"/>
      <c r="D64" s="8"/>
      <c r="E64" s="8"/>
      <c r="F64" s="8"/>
      <c r="G64" s="8"/>
      <c r="H64" s="8"/>
      <c r="I64" s="8"/>
      <c r="J64" s="8"/>
      <c r="K64" s="8"/>
    </row>
    <row r="65" spans="1:11" x14ac:dyDescent="0.25">
      <c r="A65" s="8"/>
      <c r="B65" s="9"/>
      <c r="C65" s="8"/>
      <c r="D65" s="8"/>
      <c r="E65" s="8"/>
      <c r="F65" s="8"/>
      <c r="G65" s="8"/>
      <c r="H65" s="8"/>
      <c r="I65" s="8"/>
      <c r="J65" s="8"/>
      <c r="K65" s="8"/>
    </row>
    <row r="66" spans="1:11" x14ac:dyDescent="0.25">
      <c r="A66" s="8"/>
      <c r="B66" s="9"/>
      <c r="C66" s="8"/>
      <c r="D66" s="8"/>
      <c r="E66" s="8"/>
      <c r="F66" s="8"/>
      <c r="G66" s="8"/>
      <c r="H66" s="8"/>
      <c r="I66" s="8"/>
      <c r="J66" s="8"/>
      <c r="K66" s="8"/>
    </row>
    <row r="67" spans="1:11" x14ac:dyDescent="0.25">
      <c r="A67" s="8"/>
      <c r="B67" s="9"/>
      <c r="C67" s="8"/>
      <c r="D67" s="8"/>
      <c r="E67" s="8"/>
      <c r="F67" s="8"/>
      <c r="G67" s="8"/>
      <c r="H67" s="8"/>
      <c r="I67" s="8"/>
      <c r="J67" s="8"/>
      <c r="K67" s="8"/>
    </row>
    <row r="68" spans="1:11" x14ac:dyDescent="0.25">
      <c r="A68" s="8"/>
      <c r="B68" s="9"/>
      <c r="C68" s="8"/>
      <c r="D68" s="8"/>
      <c r="E68" s="8"/>
      <c r="F68" s="8"/>
      <c r="G68" s="8"/>
      <c r="H68" s="8"/>
      <c r="I68" s="8"/>
      <c r="J68" s="8"/>
      <c r="K68" s="8"/>
    </row>
    <row r="69" spans="1:11" x14ac:dyDescent="0.25">
      <c r="A69" s="8"/>
      <c r="B69" s="9"/>
      <c r="C69" s="8"/>
      <c r="D69" s="8"/>
      <c r="E69" s="8"/>
      <c r="F69" s="8"/>
      <c r="G69" s="8"/>
      <c r="H69" s="8"/>
      <c r="I69" s="8"/>
      <c r="J69" s="8"/>
      <c r="K69" s="8"/>
    </row>
    <row r="70" spans="1:11" x14ac:dyDescent="0.25">
      <c r="A70" s="8"/>
      <c r="B70" s="9"/>
      <c r="C70" s="8"/>
      <c r="D70" s="8"/>
      <c r="E70" s="8"/>
      <c r="F70" s="8"/>
      <c r="G70" s="8"/>
      <c r="H70" s="8"/>
      <c r="I70" s="8"/>
      <c r="J70" s="8"/>
      <c r="K70" s="8"/>
    </row>
    <row r="71" spans="1:11" x14ac:dyDescent="0.25">
      <c r="A71" s="8"/>
      <c r="B71" s="9"/>
      <c r="C71" s="8"/>
      <c r="D71" s="8"/>
      <c r="E71" s="8"/>
      <c r="F71" s="8"/>
      <c r="G71" s="8"/>
      <c r="H71" s="8"/>
      <c r="I71" s="8"/>
      <c r="J71" s="8"/>
      <c r="K71" s="8"/>
    </row>
    <row r="72" spans="1:11" x14ac:dyDescent="0.25">
      <c r="A72" s="8"/>
      <c r="B72" s="9"/>
      <c r="C72" s="8"/>
      <c r="D72" s="8"/>
      <c r="E72" s="8"/>
      <c r="F72" s="8"/>
      <c r="G72" s="8"/>
      <c r="H72" s="8"/>
      <c r="I72" s="8"/>
      <c r="J72" s="8"/>
      <c r="K72" s="8"/>
    </row>
    <row r="73" spans="1:11" x14ac:dyDescent="0.25">
      <c r="A73" s="8"/>
      <c r="B73" s="9"/>
      <c r="C73" s="8"/>
      <c r="D73" s="8"/>
      <c r="E73" s="8"/>
      <c r="F73" s="8"/>
      <c r="G73" s="8"/>
      <c r="H73" s="8"/>
      <c r="I73" s="8"/>
      <c r="J73" s="8"/>
      <c r="K73" s="8"/>
    </row>
    <row r="74" spans="1:11" x14ac:dyDescent="0.25">
      <c r="A74" s="8"/>
      <c r="B74" s="9"/>
      <c r="C74" s="8"/>
      <c r="D74" s="8"/>
      <c r="E74" s="8"/>
      <c r="F74" s="8"/>
      <c r="G74" s="8"/>
      <c r="H74" s="8"/>
      <c r="I74" s="8"/>
      <c r="J74" s="8"/>
      <c r="K74" s="8"/>
    </row>
    <row r="75" spans="1:11" x14ac:dyDescent="0.25">
      <c r="A75" s="8"/>
      <c r="B75" s="9"/>
      <c r="C75" s="8"/>
      <c r="D75" s="8"/>
      <c r="E75" s="8"/>
      <c r="F75" s="8"/>
      <c r="G75" s="8"/>
      <c r="H75" s="8"/>
      <c r="I75" s="8"/>
      <c r="J75" s="8"/>
      <c r="K75" s="8"/>
    </row>
    <row r="76" spans="1:11" x14ac:dyDescent="0.25">
      <c r="A76" s="8"/>
      <c r="B76" s="9"/>
      <c r="C76" s="8"/>
      <c r="D76" s="8"/>
      <c r="E76" s="8"/>
      <c r="F76" s="8"/>
      <c r="G76" s="8"/>
      <c r="H76" s="8"/>
      <c r="I76" s="8"/>
      <c r="J76" s="8"/>
      <c r="K76" s="8"/>
    </row>
    <row r="77" spans="1:11" x14ac:dyDescent="0.25">
      <c r="A77" s="8"/>
      <c r="B77" s="9"/>
      <c r="C77" s="8"/>
      <c r="D77" s="8"/>
      <c r="E77" s="8"/>
      <c r="F77" s="8"/>
      <c r="G77" s="8"/>
      <c r="H77" s="8"/>
      <c r="I77" s="8"/>
      <c r="J77" s="8"/>
      <c r="K77" s="8"/>
    </row>
    <row r="78" spans="1:11" x14ac:dyDescent="0.25">
      <c r="A78" s="8"/>
      <c r="B78" s="9"/>
      <c r="C78" s="8"/>
      <c r="D78" s="8"/>
      <c r="E78" s="8"/>
      <c r="F78" s="8"/>
      <c r="G78" s="8"/>
      <c r="H78" s="8"/>
      <c r="I78" s="8"/>
      <c r="J78" s="8"/>
      <c r="K78" s="8"/>
    </row>
    <row r="79" spans="1:11" x14ac:dyDescent="0.25">
      <c r="A79" s="8"/>
      <c r="B79" s="9"/>
      <c r="C79" s="8"/>
      <c r="D79" s="8"/>
      <c r="E79" s="8"/>
      <c r="F79" s="8"/>
      <c r="G79" s="8"/>
      <c r="H79" s="8"/>
      <c r="I79" s="8"/>
      <c r="J79" s="8"/>
      <c r="K79" s="8"/>
    </row>
    <row r="80" spans="1:11" x14ac:dyDescent="0.25">
      <c r="A80" s="8"/>
      <c r="B80" s="9"/>
      <c r="C80" s="8"/>
      <c r="D80" s="8"/>
      <c r="E80" s="8"/>
      <c r="F80" s="8"/>
      <c r="G80" s="8"/>
      <c r="H80" s="8"/>
      <c r="I80" s="8"/>
      <c r="J80" s="8"/>
      <c r="K80" s="8"/>
    </row>
    <row r="81" spans="1:11" x14ac:dyDescent="0.25">
      <c r="A81" s="8"/>
      <c r="B81" s="9"/>
      <c r="C81" s="8"/>
      <c r="D81" s="8"/>
      <c r="E81" s="8"/>
      <c r="F81" s="8"/>
      <c r="G81" s="8"/>
      <c r="H81" s="8"/>
      <c r="I81" s="8"/>
      <c r="J81" s="8"/>
      <c r="K81" s="8"/>
    </row>
    <row r="82" spans="1:11" x14ac:dyDescent="0.25">
      <c r="A82" s="8"/>
      <c r="B82" s="9"/>
      <c r="C82" s="8"/>
      <c r="D82" s="8"/>
      <c r="E82" s="8"/>
      <c r="F82" s="8"/>
      <c r="G82" s="8"/>
      <c r="H82" s="8"/>
      <c r="I82" s="8"/>
      <c r="J82" s="8"/>
      <c r="K82" s="8"/>
    </row>
    <row r="83" spans="1:11" x14ac:dyDescent="0.25">
      <c r="A83" s="8"/>
      <c r="B83" s="9"/>
      <c r="C83" s="8"/>
      <c r="D83" s="8"/>
      <c r="E83" s="8"/>
      <c r="F83" s="8"/>
      <c r="G83" s="8"/>
      <c r="H83" s="8"/>
      <c r="I83" s="8"/>
      <c r="J83" s="8"/>
      <c r="K83" s="8"/>
    </row>
    <row r="84" spans="1:11" x14ac:dyDescent="0.25">
      <c r="A84" s="8"/>
      <c r="B84" s="9"/>
      <c r="C84" s="8"/>
      <c r="D84" s="8"/>
      <c r="E84" s="8"/>
      <c r="F84" s="8"/>
      <c r="G84" s="8"/>
      <c r="H84" s="8"/>
      <c r="I84" s="8"/>
      <c r="J84" s="8"/>
      <c r="K84" s="8"/>
    </row>
    <row r="85" spans="1:11" x14ac:dyDescent="0.25">
      <c r="A85" s="8"/>
      <c r="B85" s="9"/>
      <c r="C85" s="8"/>
      <c r="D85" s="8"/>
      <c r="E85" s="8"/>
      <c r="F85" s="8"/>
      <c r="G85" s="8"/>
      <c r="H85" s="8"/>
      <c r="I85" s="8"/>
      <c r="J85" s="8"/>
      <c r="K85" s="8"/>
    </row>
    <row r="86" spans="1:11" x14ac:dyDescent="0.25">
      <c r="A86" s="8"/>
      <c r="B86" s="9"/>
      <c r="C86" s="8"/>
      <c r="D86" s="8"/>
      <c r="E86" s="8"/>
      <c r="F86" s="8"/>
      <c r="G86" s="8"/>
      <c r="H86" s="8"/>
      <c r="I86" s="8"/>
      <c r="J86" s="8"/>
      <c r="K86" s="8"/>
    </row>
    <row r="87" spans="1:11" x14ac:dyDescent="0.25">
      <c r="A87" s="8"/>
      <c r="B87" s="9"/>
      <c r="C87" s="8"/>
      <c r="D87" s="8"/>
      <c r="E87" s="8"/>
      <c r="F87" s="8"/>
      <c r="G87" s="8"/>
      <c r="H87" s="8"/>
      <c r="I87" s="8"/>
      <c r="J87" s="8"/>
      <c r="K87" s="8"/>
    </row>
    <row r="88" spans="1:11" x14ac:dyDescent="0.25">
      <c r="A88" s="8"/>
      <c r="B88" s="9"/>
      <c r="C88" s="8"/>
      <c r="D88" s="8"/>
      <c r="E88" s="8"/>
      <c r="F88" s="8"/>
      <c r="G88" s="8"/>
      <c r="H88" s="8"/>
      <c r="I88" s="8"/>
      <c r="J88" s="8"/>
      <c r="K88" s="8"/>
    </row>
    <row r="89" spans="1:11" x14ac:dyDescent="0.25">
      <c r="A89" s="8"/>
      <c r="B89" s="9"/>
      <c r="C89" s="8"/>
      <c r="D89" s="8"/>
      <c r="E89" s="8"/>
      <c r="F89" s="8"/>
      <c r="G89" s="8"/>
      <c r="H89" s="8"/>
      <c r="I89" s="8"/>
      <c r="J89" s="8"/>
      <c r="K89" s="8"/>
    </row>
    <row r="90" spans="1:11" x14ac:dyDescent="0.25">
      <c r="A90" s="8"/>
      <c r="B90" s="9"/>
      <c r="C90" s="8"/>
      <c r="D90" s="8"/>
      <c r="E90" s="8"/>
      <c r="F90" s="8"/>
      <c r="G90" s="8"/>
      <c r="H90" s="8"/>
      <c r="I90" s="8"/>
      <c r="J90" s="8"/>
      <c r="K90" s="8"/>
    </row>
    <row r="91" spans="1:11" x14ac:dyDescent="0.25">
      <c r="A91" s="8"/>
      <c r="B91" s="9"/>
      <c r="C91" s="8"/>
      <c r="D91" s="8"/>
      <c r="E91" s="8"/>
      <c r="F91" s="8"/>
      <c r="G91" s="8"/>
      <c r="H91" s="8"/>
      <c r="I91" s="8"/>
      <c r="J91" s="8"/>
      <c r="K91" s="8"/>
    </row>
    <row r="92" spans="1:11" x14ac:dyDescent="0.25">
      <c r="A92" s="8"/>
      <c r="B92" s="9"/>
      <c r="C92" s="8"/>
      <c r="D92" s="8"/>
      <c r="E92" s="8"/>
      <c r="F92" s="8"/>
      <c r="G92" s="8"/>
      <c r="H92" s="8"/>
      <c r="I92" s="8"/>
      <c r="J92" s="8"/>
      <c r="K92" s="8"/>
    </row>
  </sheetData>
  <mergeCells count="12">
    <mergeCell ref="B2:M2"/>
    <mergeCell ref="A3:A4"/>
    <mergeCell ref="B3:B4"/>
    <mergeCell ref="A5:A13"/>
    <mergeCell ref="B5:B13"/>
    <mergeCell ref="AC3:AC4"/>
    <mergeCell ref="W3:AB3"/>
    <mergeCell ref="K3:P3"/>
    <mergeCell ref="Q3:V3"/>
    <mergeCell ref="C3:C4"/>
    <mergeCell ref="D3:D4"/>
    <mergeCell ref="E3:J3"/>
  </mergeCells>
  <pageMargins left="0.23622047244094491" right="0.23622047244094491" top="0.74803149606299213" bottom="0.74803149606299213" header="0.31496062992125984" footer="0.31496062992125984"/>
  <pageSetup paperSize="9" scale="35" fitToHeight="10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107"/>
  <sheetViews>
    <sheetView zoomScale="80" zoomScaleNormal="80" zoomScaleSheetLayoutView="20" workbookViewId="0">
      <pane xSplit="4" ySplit="5" topLeftCell="H6" activePane="bottomRight" state="frozen"/>
      <selection pane="topRight" activeCell="E1" sqref="E1"/>
      <selection pane="bottomLeft" activeCell="A6" sqref="A6"/>
      <selection pane="bottomRight" activeCell="B5" sqref="B5:B101"/>
    </sheetView>
  </sheetViews>
  <sheetFormatPr defaultRowHeight="15" x14ac:dyDescent="0.25"/>
  <cols>
    <col min="1" max="1" width="4.85546875" style="6" customWidth="1"/>
    <col min="2" max="2" width="36.7109375" style="7" customWidth="1"/>
    <col min="3" max="3" width="21.85546875" style="4" customWidth="1"/>
    <col min="4" max="4" width="28.7109375" style="4" customWidth="1"/>
    <col min="5" max="5" width="14" style="6" customWidth="1"/>
    <col min="6" max="7" width="13.140625" style="4" customWidth="1"/>
    <col min="8" max="8" width="11.5703125" style="4" customWidth="1"/>
    <col min="9" max="9" width="10.42578125" style="4" customWidth="1"/>
    <col min="10" max="10" width="12.42578125" style="4" customWidth="1"/>
    <col min="11" max="11" width="12.7109375" style="6" customWidth="1"/>
    <col min="12" max="12" width="11.85546875" style="4" customWidth="1"/>
    <col min="13" max="13" width="11.28515625" style="4" customWidth="1"/>
    <col min="14" max="14" width="13.140625" style="4" customWidth="1"/>
    <col min="15" max="15" width="8.85546875" style="4" customWidth="1"/>
    <col min="16" max="16" width="11.42578125" style="4" customWidth="1"/>
    <col min="17" max="17" width="12.7109375" style="4" customWidth="1"/>
    <col min="18" max="18" width="12.85546875" style="4" customWidth="1"/>
    <col min="19" max="19" width="11.5703125" style="4" customWidth="1"/>
    <col min="20" max="20" width="10.7109375" style="4" customWidth="1"/>
    <col min="21" max="21" width="10.5703125" style="4" customWidth="1"/>
    <col min="22" max="22" width="12.140625" style="4" customWidth="1"/>
    <col min="23" max="23" width="11.5703125" style="30" customWidth="1"/>
    <col min="24" max="24" width="11.7109375" style="30" customWidth="1"/>
    <col min="25" max="25" width="12.42578125" style="30" customWidth="1"/>
    <col min="26" max="26" width="11.5703125" style="30" customWidth="1"/>
    <col min="27" max="27" width="11" style="30" customWidth="1"/>
    <col min="28" max="28" width="12.140625" style="30" customWidth="1"/>
    <col min="29" max="29" width="11.42578125" style="24" customWidth="1"/>
    <col min="30" max="16384" width="9.140625" style="24"/>
  </cols>
  <sheetData>
    <row r="1" spans="1:29" x14ac:dyDescent="0.25">
      <c r="A1" s="8"/>
      <c r="B1" s="9"/>
      <c r="C1" s="8"/>
      <c r="E1" s="8"/>
      <c r="K1" s="8"/>
    </row>
    <row r="2" spans="1:29" ht="49.5" customHeight="1" x14ac:dyDescent="0.25">
      <c r="A2" s="394" t="s">
        <v>344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</row>
    <row r="3" spans="1:29" s="1" customFormat="1" x14ac:dyDescent="0.25">
      <c r="A3" s="395" t="s">
        <v>0</v>
      </c>
      <c r="B3" s="396" t="s">
        <v>8</v>
      </c>
      <c r="C3" s="389" t="s">
        <v>45</v>
      </c>
      <c r="D3" s="390" t="s">
        <v>7</v>
      </c>
      <c r="E3" s="391" t="s">
        <v>46</v>
      </c>
      <c r="F3" s="392"/>
      <c r="G3" s="392"/>
      <c r="H3" s="392"/>
      <c r="I3" s="392"/>
      <c r="J3" s="393"/>
      <c r="K3" s="388" t="s">
        <v>247</v>
      </c>
      <c r="L3" s="388"/>
      <c r="M3" s="388"/>
      <c r="N3" s="388"/>
      <c r="O3" s="388"/>
      <c r="P3" s="388"/>
      <c r="Q3" s="388" t="s">
        <v>248</v>
      </c>
      <c r="R3" s="388"/>
      <c r="S3" s="388"/>
      <c r="T3" s="388"/>
      <c r="U3" s="388"/>
      <c r="V3" s="388"/>
      <c r="W3" s="387" t="s">
        <v>345</v>
      </c>
      <c r="X3" s="387"/>
      <c r="Y3" s="387"/>
      <c r="Z3" s="387"/>
      <c r="AA3" s="387"/>
      <c r="AB3" s="387"/>
      <c r="AC3" s="385" t="s">
        <v>48</v>
      </c>
    </row>
    <row r="4" spans="1:29" s="2" customFormat="1" ht="39.75" customHeight="1" x14ac:dyDescent="0.25">
      <c r="A4" s="395"/>
      <c r="B4" s="397"/>
      <c r="C4" s="389"/>
      <c r="D4" s="390"/>
      <c r="E4" s="5" t="s">
        <v>1</v>
      </c>
      <c r="F4" s="25" t="s">
        <v>2</v>
      </c>
      <c r="G4" s="25" t="s">
        <v>3</v>
      </c>
      <c r="H4" s="25" t="s">
        <v>4</v>
      </c>
      <c r="I4" s="25" t="s">
        <v>5</v>
      </c>
      <c r="J4" s="78" t="s">
        <v>6</v>
      </c>
      <c r="K4" s="73" t="s">
        <v>1</v>
      </c>
      <c r="L4" s="25" t="s">
        <v>2</v>
      </c>
      <c r="M4" s="25" t="s">
        <v>3</v>
      </c>
      <c r="N4" s="25" t="s">
        <v>4</v>
      </c>
      <c r="O4" s="25" t="s">
        <v>5</v>
      </c>
      <c r="P4" s="78" t="s">
        <v>6</v>
      </c>
      <c r="Q4" s="73" t="s">
        <v>1</v>
      </c>
      <c r="R4" s="25" t="s">
        <v>2</v>
      </c>
      <c r="S4" s="25" t="s">
        <v>3</v>
      </c>
      <c r="T4" s="25" t="s">
        <v>4</v>
      </c>
      <c r="U4" s="25" t="s">
        <v>5</v>
      </c>
      <c r="V4" s="78" t="s">
        <v>6</v>
      </c>
      <c r="W4" s="73" t="s">
        <v>1</v>
      </c>
      <c r="X4" s="31" t="s">
        <v>2</v>
      </c>
      <c r="Y4" s="31" t="s">
        <v>3</v>
      </c>
      <c r="Z4" s="31" t="s">
        <v>4</v>
      </c>
      <c r="AA4" s="31" t="s">
        <v>5</v>
      </c>
      <c r="AB4" s="92" t="s">
        <v>6</v>
      </c>
      <c r="AC4" s="386"/>
    </row>
    <row r="5" spans="1:29" s="1" customFormat="1" ht="20.25" customHeight="1" x14ac:dyDescent="0.25">
      <c r="A5" s="404">
        <v>10</v>
      </c>
      <c r="B5" s="445" t="s">
        <v>316</v>
      </c>
      <c r="C5" s="152" t="s">
        <v>9</v>
      </c>
      <c r="D5" s="152"/>
      <c r="E5" s="130">
        <f>E6+E19+E22+E49+E71+E84</f>
        <v>4350.62</v>
      </c>
      <c r="F5" s="130">
        <f t="shared" ref="F5:AB5" si="0">F6+F19+F22+F49+F71+F84</f>
        <v>0</v>
      </c>
      <c r="G5" s="130">
        <f t="shared" si="0"/>
        <v>0</v>
      </c>
      <c r="H5" s="130">
        <f t="shared" si="0"/>
        <v>4350.62</v>
      </c>
      <c r="I5" s="130">
        <f t="shared" si="0"/>
        <v>0</v>
      </c>
      <c r="J5" s="130">
        <f t="shared" si="0"/>
        <v>0</v>
      </c>
      <c r="K5" s="130">
        <f t="shared" si="0"/>
        <v>1911.21</v>
      </c>
      <c r="L5" s="130">
        <f t="shared" si="0"/>
        <v>0</v>
      </c>
      <c r="M5" s="130">
        <f t="shared" si="0"/>
        <v>0</v>
      </c>
      <c r="N5" s="130">
        <f t="shared" si="0"/>
        <v>1911.21</v>
      </c>
      <c r="O5" s="130">
        <f t="shared" si="0"/>
        <v>0</v>
      </c>
      <c r="P5" s="130">
        <f t="shared" si="0"/>
        <v>0</v>
      </c>
      <c r="Q5" s="130">
        <f t="shared" si="0"/>
        <v>1911.21</v>
      </c>
      <c r="R5" s="130">
        <f t="shared" si="0"/>
        <v>0</v>
      </c>
      <c r="S5" s="130">
        <f t="shared" si="0"/>
        <v>0</v>
      </c>
      <c r="T5" s="130">
        <f t="shared" si="0"/>
        <v>1911.21</v>
      </c>
      <c r="U5" s="130">
        <f t="shared" si="0"/>
        <v>0</v>
      </c>
      <c r="V5" s="130">
        <f t="shared" si="0"/>
        <v>0</v>
      </c>
      <c r="W5" s="130">
        <f t="shared" si="0"/>
        <v>1851.2049999999999</v>
      </c>
      <c r="X5" s="130">
        <f t="shared" si="0"/>
        <v>0</v>
      </c>
      <c r="Y5" s="130">
        <f t="shared" si="0"/>
        <v>0</v>
      </c>
      <c r="Z5" s="130">
        <f t="shared" si="0"/>
        <v>1851.2049999999999</v>
      </c>
      <c r="AA5" s="130">
        <f t="shared" si="0"/>
        <v>0</v>
      </c>
      <c r="AB5" s="130">
        <f t="shared" si="0"/>
        <v>0</v>
      </c>
      <c r="AC5" s="125">
        <f>W5/Q5%</f>
        <v>96.860365946180679</v>
      </c>
    </row>
    <row r="6" spans="1:29" s="1" customFormat="1" ht="229.5" customHeight="1" x14ac:dyDescent="0.25">
      <c r="A6" s="404"/>
      <c r="B6" s="445"/>
      <c r="C6" s="218" t="s">
        <v>215</v>
      </c>
      <c r="D6" s="218" t="s">
        <v>82</v>
      </c>
      <c r="E6" s="50">
        <f>E7++E8+E9+E10+E11+E12+E13+E14+E15+E16+E17+E18</f>
        <v>523.79</v>
      </c>
      <c r="F6" s="50">
        <f t="shared" ref="F6:AB6" si="1">F7++F8+F9+F10+F11+F12+F13+F14+F15+F16+F17+F18</f>
        <v>0</v>
      </c>
      <c r="G6" s="50">
        <f t="shared" si="1"/>
        <v>0</v>
      </c>
      <c r="H6" s="50">
        <f t="shared" si="1"/>
        <v>523.79</v>
      </c>
      <c r="I6" s="50">
        <f t="shared" si="1"/>
        <v>0</v>
      </c>
      <c r="J6" s="50">
        <f t="shared" si="1"/>
        <v>0</v>
      </c>
      <c r="K6" s="50">
        <f>K7+K8+K9+K10+K11+K12+K13+K14+K15+K16+K17+K18</f>
        <v>93.68</v>
      </c>
      <c r="L6" s="50">
        <f t="shared" si="1"/>
        <v>0</v>
      </c>
      <c r="M6" s="50">
        <f t="shared" si="1"/>
        <v>0</v>
      </c>
      <c r="N6" s="266">
        <f>N7+N8+N9+N10+N11+N12+N13+N14+N15+N16+N17+N18</f>
        <v>93.68</v>
      </c>
      <c r="O6" s="50">
        <f t="shared" si="1"/>
        <v>0</v>
      </c>
      <c r="P6" s="50">
        <f t="shared" si="1"/>
        <v>0</v>
      </c>
      <c r="Q6" s="50">
        <f t="shared" si="1"/>
        <v>93.68</v>
      </c>
      <c r="R6" s="50">
        <f t="shared" si="1"/>
        <v>0</v>
      </c>
      <c r="S6" s="50">
        <f t="shared" si="1"/>
        <v>0</v>
      </c>
      <c r="T6" s="50">
        <f t="shared" si="1"/>
        <v>93.68</v>
      </c>
      <c r="U6" s="50">
        <f t="shared" si="1"/>
        <v>0</v>
      </c>
      <c r="V6" s="50">
        <f t="shared" si="1"/>
        <v>0</v>
      </c>
      <c r="W6" s="50">
        <f t="shared" si="1"/>
        <v>93.68</v>
      </c>
      <c r="X6" s="50">
        <f t="shared" si="1"/>
        <v>0</v>
      </c>
      <c r="Y6" s="50">
        <f t="shared" si="1"/>
        <v>0</v>
      </c>
      <c r="Z6" s="50">
        <f t="shared" si="1"/>
        <v>93.68</v>
      </c>
      <c r="AA6" s="50">
        <f t="shared" si="1"/>
        <v>0</v>
      </c>
      <c r="AB6" s="50">
        <f t="shared" si="1"/>
        <v>0</v>
      </c>
      <c r="AC6" s="137">
        <f>W6/Q6%</f>
        <v>100</v>
      </c>
    </row>
    <row r="7" spans="1:29" s="1" customFormat="1" ht="219" customHeight="1" x14ac:dyDescent="0.25">
      <c r="A7" s="404"/>
      <c r="B7" s="445"/>
      <c r="C7" s="260" t="s">
        <v>213</v>
      </c>
      <c r="D7" s="119" t="s">
        <v>101</v>
      </c>
      <c r="E7" s="50">
        <f t="shared" ref="E7:E70" si="2">F7+G7+H7+I7+J7</f>
        <v>104</v>
      </c>
      <c r="F7" s="36"/>
      <c r="G7" s="36"/>
      <c r="H7" s="65">
        <v>104</v>
      </c>
      <c r="I7" s="36"/>
      <c r="J7" s="36"/>
      <c r="K7" s="50">
        <f t="shared" ref="K7:K70" si="3">L7+M7+N7+O7+P7</f>
        <v>0</v>
      </c>
      <c r="L7" s="36"/>
      <c r="M7" s="36"/>
      <c r="N7" s="36">
        <v>0</v>
      </c>
      <c r="O7" s="36"/>
      <c r="P7" s="36"/>
      <c r="Q7" s="50">
        <f t="shared" ref="Q7:Q70" si="4">R7+S7+T7+V7</f>
        <v>0</v>
      </c>
      <c r="R7" s="36"/>
      <c r="S7" s="36"/>
      <c r="T7" s="36"/>
      <c r="U7" s="36"/>
      <c r="V7" s="36"/>
      <c r="W7" s="50">
        <f t="shared" ref="W7:W70" si="5">X7+Y7+Z7+AA7+AB7</f>
        <v>0</v>
      </c>
      <c r="X7" s="36"/>
      <c r="Y7" s="36"/>
      <c r="Z7" s="36"/>
      <c r="AA7" s="36"/>
      <c r="AB7" s="36"/>
      <c r="AC7" s="261" t="e">
        <f t="shared" ref="AC7:AC71" si="6">W7/Q7%</f>
        <v>#DIV/0!</v>
      </c>
    </row>
    <row r="8" spans="1:29" s="1" customFormat="1" ht="179.25" customHeight="1" x14ac:dyDescent="0.25">
      <c r="A8" s="404"/>
      <c r="B8" s="445"/>
      <c r="C8" s="260" t="s">
        <v>214</v>
      </c>
      <c r="D8" s="119" t="s">
        <v>101</v>
      </c>
      <c r="E8" s="50">
        <f t="shared" si="2"/>
        <v>41.6</v>
      </c>
      <c r="F8" s="36"/>
      <c r="G8" s="36"/>
      <c r="H8" s="65">
        <v>41.6</v>
      </c>
      <c r="I8" s="36"/>
      <c r="J8" s="36"/>
      <c r="K8" s="50">
        <f t="shared" si="3"/>
        <v>0</v>
      </c>
      <c r="L8" s="36"/>
      <c r="M8" s="36"/>
      <c r="N8" s="36">
        <v>0</v>
      </c>
      <c r="O8" s="36"/>
      <c r="P8" s="36"/>
      <c r="Q8" s="50">
        <f t="shared" si="4"/>
        <v>0</v>
      </c>
      <c r="R8" s="36"/>
      <c r="S8" s="36"/>
      <c r="T8" s="36"/>
      <c r="U8" s="36"/>
      <c r="V8" s="36"/>
      <c r="W8" s="50">
        <f t="shared" si="5"/>
        <v>0</v>
      </c>
      <c r="X8" s="36"/>
      <c r="Y8" s="36"/>
      <c r="Z8" s="36"/>
      <c r="AA8" s="36"/>
      <c r="AB8" s="36"/>
      <c r="AC8" s="261" t="e">
        <f t="shared" si="6"/>
        <v>#DIV/0!</v>
      </c>
    </row>
    <row r="9" spans="1:29" s="1" customFormat="1" ht="179.25" customHeight="1" x14ac:dyDescent="0.25">
      <c r="A9" s="404"/>
      <c r="B9" s="445"/>
      <c r="C9" s="260" t="s">
        <v>219</v>
      </c>
      <c r="D9" s="119" t="s">
        <v>101</v>
      </c>
      <c r="E9" s="50">
        <f t="shared" si="2"/>
        <v>11.4</v>
      </c>
      <c r="F9" s="36"/>
      <c r="G9" s="36"/>
      <c r="H9" s="65">
        <v>11.4</v>
      </c>
      <c r="I9" s="36"/>
      <c r="J9" s="36"/>
      <c r="K9" s="50">
        <f t="shared" si="3"/>
        <v>0</v>
      </c>
      <c r="L9" s="36"/>
      <c r="M9" s="36"/>
      <c r="N9" s="36">
        <v>0</v>
      </c>
      <c r="O9" s="36"/>
      <c r="P9" s="36"/>
      <c r="Q9" s="50">
        <f t="shared" si="4"/>
        <v>0</v>
      </c>
      <c r="R9" s="36"/>
      <c r="S9" s="36"/>
      <c r="T9" s="36"/>
      <c r="U9" s="36"/>
      <c r="V9" s="36"/>
      <c r="W9" s="50">
        <f t="shared" si="5"/>
        <v>0</v>
      </c>
      <c r="X9" s="36"/>
      <c r="Y9" s="36"/>
      <c r="Z9" s="36"/>
      <c r="AA9" s="36"/>
      <c r="AB9" s="36"/>
      <c r="AC9" s="261" t="e">
        <f t="shared" si="6"/>
        <v>#DIV/0!</v>
      </c>
    </row>
    <row r="10" spans="1:29" s="1" customFormat="1" ht="206.25" customHeight="1" x14ac:dyDescent="0.25">
      <c r="A10" s="404"/>
      <c r="B10" s="445"/>
      <c r="C10" s="260" t="s">
        <v>216</v>
      </c>
      <c r="D10" s="119" t="s">
        <v>94</v>
      </c>
      <c r="E10" s="50">
        <f t="shared" si="2"/>
        <v>41.6</v>
      </c>
      <c r="F10" s="36"/>
      <c r="G10" s="36"/>
      <c r="H10" s="65">
        <v>41.6</v>
      </c>
      <c r="I10" s="36"/>
      <c r="J10" s="36"/>
      <c r="K10" s="50">
        <f t="shared" si="3"/>
        <v>0</v>
      </c>
      <c r="L10" s="36"/>
      <c r="M10" s="36"/>
      <c r="N10" s="36">
        <v>0</v>
      </c>
      <c r="O10" s="36"/>
      <c r="P10" s="36"/>
      <c r="Q10" s="50">
        <f t="shared" si="4"/>
        <v>0</v>
      </c>
      <c r="R10" s="36"/>
      <c r="S10" s="36"/>
      <c r="T10" s="36"/>
      <c r="U10" s="36"/>
      <c r="V10" s="36"/>
      <c r="W10" s="50">
        <f t="shared" si="5"/>
        <v>0</v>
      </c>
      <c r="X10" s="36"/>
      <c r="Y10" s="36"/>
      <c r="Z10" s="36"/>
      <c r="AA10" s="36"/>
      <c r="AB10" s="36"/>
      <c r="AC10" s="261" t="e">
        <f t="shared" si="6"/>
        <v>#DIV/0!</v>
      </c>
    </row>
    <row r="11" spans="1:29" s="1" customFormat="1" ht="206.25" customHeight="1" x14ac:dyDescent="0.25">
      <c r="A11" s="404"/>
      <c r="B11" s="445"/>
      <c r="C11" s="260" t="s">
        <v>220</v>
      </c>
      <c r="D11" s="119" t="s">
        <v>94</v>
      </c>
      <c r="E11" s="50">
        <f t="shared" si="2"/>
        <v>132.05000000000001</v>
      </c>
      <c r="F11" s="36"/>
      <c r="G11" s="36"/>
      <c r="H11" s="65">
        <v>132.05000000000001</v>
      </c>
      <c r="I11" s="36"/>
      <c r="J11" s="36"/>
      <c r="K11" s="50">
        <f t="shared" si="3"/>
        <v>93.68</v>
      </c>
      <c r="L11" s="36"/>
      <c r="M11" s="36"/>
      <c r="N11" s="36">
        <v>93.68</v>
      </c>
      <c r="O11" s="36"/>
      <c r="P11" s="36"/>
      <c r="Q11" s="50">
        <f t="shared" si="4"/>
        <v>93.68</v>
      </c>
      <c r="R11" s="36"/>
      <c r="S11" s="36"/>
      <c r="T11" s="36">
        <v>93.68</v>
      </c>
      <c r="U11" s="36"/>
      <c r="V11" s="36"/>
      <c r="W11" s="50">
        <f t="shared" si="5"/>
        <v>93.68</v>
      </c>
      <c r="X11" s="36"/>
      <c r="Y11" s="36"/>
      <c r="Z11" s="36">
        <v>93.68</v>
      </c>
      <c r="AA11" s="36"/>
      <c r="AB11" s="36"/>
      <c r="AC11" s="261">
        <f t="shared" si="6"/>
        <v>100</v>
      </c>
    </row>
    <row r="12" spans="1:29" s="1" customFormat="1" ht="206.25" customHeight="1" x14ac:dyDescent="0.25">
      <c r="A12" s="404"/>
      <c r="B12" s="445"/>
      <c r="C12" s="260" t="s">
        <v>217</v>
      </c>
      <c r="D12" s="119" t="s">
        <v>126</v>
      </c>
      <c r="E12" s="50">
        <f t="shared" si="2"/>
        <v>24.5</v>
      </c>
      <c r="F12" s="36"/>
      <c r="G12" s="36"/>
      <c r="H12" s="65">
        <v>24.5</v>
      </c>
      <c r="I12" s="36"/>
      <c r="J12" s="36"/>
      <c r="K12" s="50">
        <f t="shared" si="3"/>
        <v>0</v>
      </c>
      <c r="L12" s="36"/>
      <c r="M12" s="36"/>
      <c r="N12" s="36">
        <v>0</v>
      </c>
      <c r="O12" s="36"/>
      <c r="P12" s="36"/>
      <c r="Q12" s="50">
        <f t="shared" si="4"/>
        <v>0</v>
      </c>
      <c r="R12" s="36"/>
      <c r="S12" s="36"/>
      <c r="T12" s="36"/>
      <c r="U12" s="36"/>
      <c r="V12" s="36"/>
      <c r="W12" s="50">
        <f t="shared" si="5"/>
        <v>0</v>
      </c>
      <c r="X12" s="36"/>
      <c r="Y12" s="36"/>
      <c r="Z12" s="36"/>
      <c r="AA12" s="36"/>
      <c r="AB12" s="36"/>
      <c r="AC12" s="261" t="e">
        <f t="shared" si="6"/>
        <v>#DIV/0!</v>
      </c>
    </row>
    <row r="13" spans="1:29" s="1" customFormat="1" ht="206.25" customHeight="1" x14ac:dyDescent="0.25">
      <c r="A13" s="404"/>
      <c r="B13" s="445"/>
      <c r="C13" s="260" t="s">
        <v>218</v>
      </c>
      <c r="D13" s="119" t="s">
        <v>99</v>
      </c>
      <c r="E13" s="50">
        <f t="shared" si="2"/>
        <v>35.28</v>
      </c>
      <c r="F13" s="36"/>
      <c r="G13" s="36"/>
      <c r="H13" s="65">
        <v>35.28</v>
      </c>
      <c r="I13" s="36"/>
      <c r="J13" s="36"/>
      <c r="K13" s="50">
        <f t="shared" si="3"/>
        <v>0</v>
      </c>
      <c r="L13" s="36"/>
      <c r="M13" s="36"/>
      <c r="N13" s="36">
        <v>0</v>
      </c>
      <c r="O13" s="36"/>
      <c r="P13" s="36"/>
      <c r="Q13" s="50">
        <f t="shared" si="4"/>
        <v>0</v>
      </c>
      <c r="R13" s="36"/>
      <c r="S13" s="36"/>
      <c r="T13" s="36"/>
      <c r="U13" s="36"/>
      <c r="V13" s="36"/>
      <c r="W13" s="50">
        <f t="shared" si="5"/>
        <v>0</v>
      </c>
      <c r="X13" s="36"/>
      <c r="Y13" s="36"/>
      <c r="Z13" s="36"/>
      <c r="AA13" s="36"/>
      <c r="AB13" s="36"/>
      <c r="AC13" s="261" t="e">
        <f t="shared" si="6"/>
        <v>#DIV/0!</v>
      </c>
    </row>
    <row r="14" spans="1:29" s="1" customFormat="1" ht="206.25" customHeight="1" x14ac:dyDescent="0.25">
      <c r="A14" s="404"/>
      <c r="B14" s="445"/>
      <c r="C14" s="260" t="s">
        <v>221</v>
      </c>
      <c r="D14" s="119" t="s">
        <v>96</v>
      </c>
      <c r="E14" s="50">
        <f t="shared" si="2"/>
        <v>8.5</v>
      </c>
      <c r="F14" s="36"/>
      <c r="G14" s="36"/>
      <c r="H14" s="65">
        <v>8.5</v>
      </c>
      <c r="I14" s="36"/>
      <c r="J14" s="36"/>
      <c r="K14" s="50">
        <f t="shared" si="3"/>
        <v>0</v>
      </c>
      <c r="L14" s="36"/>
      <c r="M14" s="36"/>
      <c r="N14" s="36">
        <v>0</v>
      </c>
      <c r="O14" s="36"/>
      <c r="P14" s="36"/>
      <c r="Q14" s="50">
        <f t="shared" si="4"/>
        <v>0</v>
      </c>
      <c r="R14" s="36"/>
      <c r="S14" s="36"/>
      <c r="T14" s="36"/>
      <c r="U14" s="36"/>
      <c r="V14" s="36"/>
      <c r="W14" s="50">
        <f t="shared" si="5"/>
        <v>0</v>
      </c>
      <c r="X14" s="36"/>
      <c r="Y14" s="36"/>
      <c r="Z14" s="36"/>
      <c r="AA14" s="36"/>
      <c r="AB14" s="36"/>
      <c r="AC14" s="261" t="e">
        <f t="shared" si="6"/>
        <v>#DIV/0!</v>
      </c>
    </row>
    <row r="15" spans="1:29" s="1" customFormat="1" ht="206.25" customHeight="1" x14ac:dyDescent="0.25">
      <c r="A15" s="404"/>
      <c r="B15" s="445"/>
      <c r="C15" s="260" t="s">
        <v>222</v>
      </c>
      <c r="D15" s="119" t="s">
        <v>92</v>
      </c>
      <c r="E15" s="50">
        <f t="shared" si="2"/>
        <v>81.12</v>
      </c>
      <c r="F15" s="36"/>
      <c r="G15" s="36"/>
      <c r="H15" s="65">
        <v>81.12</v>
      </c>
      <c r="I15" s="36"/>
      <c r="J15" s="36"/>
      <c r="K15" s="50">
        <f t="shared" si="3"/>
        <v>0</v>
      </c>
      <c r="L15" s="36"/>
      <c r="M15" s="36"/>
      <c r="N15" s="36">
        <v>0</v>
      </c>
      <c r="O15" s="36"/>
      <c r="P15" s="36"/>
      <c r="Q15" s="50">
        <f t="shared" si="4"/>
        <v>0</v>
      </c>
      <c r="R15" s="36"/>
      <c r="S15" s="36"/>
      <c r="T15" s="36"/>
      <c r="U15" s="36"/>
      <c r="V15" s="36"/>
      <c r="W15" s="50">
        <f t="shared" si="5"/>
        <v>0</v>
      </c>
      <c r="X15" s="36"/>
      <c r="Y15" s="36"/>
      <c r="Z15" s="36"/>
      <c r="AA15" s="36"/>
      <c r="AB15" s="36"/>
      <c r="AC15" s="261" t="e">
        <f t="shared" si="6"/>
        <v>#DIV/0!</v>
      </c>
    </row>
    <row r="16" spans="1:29" s="1" customFormat="1" ht="206.25" customHeight="1" x14ac:dyDescent="0.25">
      <c r="A16" s="404"/>
      <c r="B16" s="445"/>
      <c r="C16" s="260" t="s">
        <v>223</v>
      </c>
      <c r="D16" s="260" t="s">
        <v>95</v>
      </c>
      <c r="E16" s="50">
        <f t="shared" si="2"/>
        <v>17.739999999999998</v>
      </c>
      <c r="F16" s="36"/>
      <c r="G16" s="36"/>
      <c r="H16" s="65">
        <v>17.739999999999998</v>
      </c>
      <c r="I16" s="36"/>
      <c r="J16" s="36"/>
      <c r="K16" s="50">
        <f t="shared" si="3"/>
        <v>0</v>
      </c>
      <c r="L16" s="36"/>
      <c r="M16" s="36"/>
      <c r="N16" s="36">
        <v>0</v>
      </c>
      <c r="O16" s="36"/>
      <c r="P16" s="36"/>
      <c r="Q16" s="50">
        <f t="shared" si="4"/>
        <v>0</v>
      </c>
      <c r="R16" s="36"/>
      <c r="S16" s="36"/>
      <c r="T16" s="36"/>
      <c r="U16" s="36"/>
      <c r="V16" s="36"/>
      <c r="W16" s="50">
        <f t="shared" si="5"/>
        <v>0</v>
      </c>
      <c r="X16" s="36"/>
      <c r="Y16" s="36"/>
      <c r="Z16" s="36"/>
      <c r="AA16" s="36"/>
      <c r="AB16" s="36"/>
      <c r="AC16" s="261" t="e">
        <f t="shared" si="6"/>
        <v>#DIV/0!</v>
      </c>
    </row>
    <row r="17" spans="1:29" s="1" customFormat="1" ht="206.25" customHeight="1" x14ac:dyDescent="0.25">
      <c r="A17" s="404"/>
      <c r="B17" s="445"/>
      <c r="C17" s="260" t="s">
        <v>224</v>
      </c>
      <c r="D17" s="119" t="s">
        <v>108</v>
      </c>
      <c r="E17" s="50">
        <f t="shared" si="2"/>
        <v>9.5</v>
      </c>
      <c r="F17" s="36"/>
      <c r="G17" s="36"/>
      <c r="H17" s="65">
        <v>9.5</v>
      </c>
      <c r="I17" s="36"/>
      <c r="J17" s="36"/>
      <c r="K17" s="50">
        <f t="shared" si="3"/>
        <v>0</v>
      </c>
      <c r="L17" s="36"/>
      <c r="M17" s="36"/>
      <c r="N17" s="36">
        <v>0</v>
      </c>
      <c r="O17" s="36"/>
      <c r="P17" s="36"/>
      <c r="Q17" s="50">
        <f t="shared" si="4"/>
        <v>0</v>
      </c>
      <c r="R17" s="36"/>
      <c r="S17" s="36"/>
      <c r="T17" s="36"/>
      <c r="U17" s="36"/>
      <c r="V17" s="36"/>
      <c r="W17" s="50">
        <f t="shared" si="5"/>
        <v>0</v>
      </c>
      <c r="X17" s="36"/>
      <c r="Y17" s="36"/>
      <c r="Z17" s="36"/>
      <c r="AA17" s="36"/>
      <c r="AB17" s="36"/>
      <c r="AC17" s="261" t="e">
        <f t="shared" si="6"/>
        <v>#DIV/0!</v>
      </c>
    </row>
    <row r="18" spans="1:29" s="1" customFormat="1" ht="206.25" customHeight="1" x14ac:dyDescent="0.25">
      <c r="A18" s="404"/>
      <c r="B18" s="445"/>
      <c r="C18" s="260" t="s">
        <v>225</v>
      </c>
      <c r="D18" s="119" t="s">
        <v>106</v>
      </c>
      <c r="E18" s="50">
        <f t="shared" si="2"/>
        <v>16.5</v>
      </c>
      <c r="F18" s="36"/>
      <c r="G18" s="36"/>
      <c r="H18" s="65">
        <v>16.5</v>
      </c>
      <c r="I18" s="36"/>
      <c r="J18" s="36"/>
      <c r="K18" s="50">
        <f t="shared" si="3"/>
        <v>0</v>
      </c>
      <c r="L18" s="36"/>
      <c r="M18" s="36"/>
      <c r="N18" s="36">
        <v>0</v>
      </c>
      <c r="O18" s="36"/>
      <c r="P18" s="36"/>
      <c r="Q18" s="50">
        <f t="shared" si="4"/>
        <v>0</v>
      </c>
      <c r="R18" s="36"/>
      <c r="S18" s="36"/>
      <c r="T18" s="36"/>
      <c r="U18" s="36"/>
      <c r="V18" s="36"/>
      <c r="W18" s="50">
        <f t="shared" si="5"/>
        <v>0</v>
      </c>
      <c r="X18" s="36"/>
      <c r="Y18" s="36"/>
      <c r="Z18" s="36"/>
      <c r="AA18" s="36"/>
      <c r="AB18" s="36"/>
      <c r="AC18" s="261" t="e">
        <f t="shared" si="6"/>
        <v>#DIV/0!</v>
      </c>
    </row>
    <row r="19" spans="1:29" s="1" customFormat="1" ht="216" customHeight="1" x14ac:dyDescent="0.25">
      <c r="A19" s="404"/>
      <c r="B19" s="445"/>
      <c r="C19" s="218" t="s">
        <v>197</v>
      </c>
      <c r="D19" s="218" t="s">
        <v>49</v>
      </c>
      <c r="E19" s="50">
        <f>E20+E21</f>
        <v>101.6</v>
      </c>
      <c r="F19" s="50">
        <f t="shared" ref="F19:AB19" si="7">F20+F21</f>
        <v>0</v>
      </c>
      <c r="G19" s="50">
        <f t="shared" si="7"/>
        <v>0</v>
      </c>
      <c r="H19" s="50">
        <f t="shared" si="7"/>
        <v>101.6</v>
      </c>
      <c r="I19" s="50">
        <f t="shared" si="7"/>
        <v>0</v>
      </c>
      <c r="J19" s="50">
        <f t="shared" si="7"/>
        <v>0</v>
      </c>
      <c r="K19" s="50">
        <f t="shared" si="7"/>
        <v>60</v>
      </c>
      <c r="L19" s="50">
        <f t="shared" si="7"/>
        <v>0</v>
      </c>
      <c r="M19" s="50">
        <f t="shared" si="7"/>
        <v>0</v>
      </c>
      <c r="N19" s="50">
        <f t="shared" si="7"/>
        <v>60</v>
      </c>
      <c r="O19" s="50">
        <f t="shared" si="7"/>
        <v>0</v>
      </c>
      <c r="P19" s="50">
        <f t="shared" si="7"/>
        <v>0</v>
      </c>
      <c r="Q19" s="50">
        <f t="shared" si="7"/>
        <v>60</v>
      </c>
      <c r="R19" s="50">
        <f t="shared" si="7"/>
        <v>0</v>
      </c>
      <c r="S19" s="50">
        <f t="shared" si="7"/>
        <v>0</v>
      </c>
      <c r="T19" s="50">
        <f t="shared" si="7"/>
        <v>60</v>
      </c>
      <c r="U19" s="50">
        <f t="shared" si="7"/>
        <v>0</v>
      </c>
      <c r="V19" s="50">
        <f t="shared" si="7"/>
        <v>0</v>
      </c>
      <c r="W19" s="50">
        <f t="shared" si="7"/>
        <v>0</v>
      </c>
      <c r="X19" s="50">
        <f t="shared" si="7"/>
        <v>0</v>
      </c>
      <c r="Y19" s="50">
        <f t="shared" si="7"/>
        <v>0</v>
      </c>
      <c r="Z19" s="50">
        <f t="shared" si="7"/>
        <v>0</v>
      </c>
      <c r="AA19" s="50">
        <f t="shared" si="7"/>
        <v>0</v>
      </c>
      <c r="AB19" s="50">
        <f t="shared" si="7"/>
        <v>0</v>
      </c>
      <c r="AC19" s="137">
        <f t="shared" si="6"/>
        <v>0</v>
      </c>
    </row>
    <row r="20" spans="1:29" s="1" customFormat="1" ht="188.25" customHeight="1" x14ac:dyDescent="0.25">
      <c r="A20" s="404"/>
      <c r="B20" s="445"/>
      <c r="C20" s="260" t="s">
        <v>198</v>
      </c>
      <c r="D20" s="218" t="s">
        <v>49</v>
      </c>
      <c r="E20" s="50">
        <f t="shared" si="2"/>
        <v>41.6</v>
      </c>
      <c r="F20" s="36"/>
      <c r="G20" s="36"/>
      <c r="H20" s="65">
        <v>41.6</v>
      </c>
      <c r="I20" s="36"/>
      <c r="J20" s="36"/>
      <c r="K20" s="50">
        <f t="shared" si="3"/>
        <v>0</v>
      </c>
      <c r="L20" s="36"/>
      <c r="M20" s="36"/>
      <c r="N20" s="36"/>
      <c r="O20" s="36"/>
      <c r="P20" s="36"/>
      <c r="Q20" s="50">
        <f t="shared" si="4"/>
        <v>0</v>
      </c>
      <c r="R20" s="36"/>
      <c r="S20" s="36"/>
      <c r="T20" s="36"/>
      <c r="U20" s="36"/>
      <c r="V20" s="36"/>
      <c r="W20" s="50">
        <f t="shared" si="5"/>
        <v>0</v>
      </c>
      <c r="X20" s="36"/>
      <c r="Y20" s="36"/>
      <c r="Z20" s="36"/>
      <c r="AA20" s="36"/>
      <c r="AB20" s="36"/>
      <c r="AC20" s="261" t="e">
        <f t="shared" si="6"/>
        <v>#DIV/0!</v>
      </c>
    </row>
    <row r="21" spans="1:29" s="1" customFormat="1" ht="120.75" customHeight="1" x14ac:dyDescent="0.25">
      <c r="A21" s="404"/>
      <c r="B21" s="445"/>
      <c r="C21" s="262" t="s">
        <v>199</v>
      </c>
      <c r="D21" s="218" t="s">
        <v>49</v>
      </c>
      <c r="E21" s="50">
        <f t="shared" si="2"/>
        <v>60</v>
      </c>
      <c r="F21" s="41"/>
      <c r="G21" s="41"/>
      <c r="H21" s="65">
        <v>60</v>
      </c>
      <c r="I21" s="41"/>
      <c r="J21" s="41"/>
      <c r="K21" s="50">
        <f t="shared" si="3"/>
        <v>60</v>
      </c>
      <c r="L21" s="41"/>
      <c r="M21" s="41"/>
      <c r="N21" s="41">
        <v>60</v>
      </c>
      <c r="O21" s="41"/>
      <c r="P21" s="41"/>
      <c r="Q21" s="50">
        <f t="shared" si="4"/>
        <v>60</v>
      </c>
      <c r="R21" s="41"/>
      <c r="S21" s="41"/>
      <c r="T21" s="41">
        <v>60</v>
      </c>
      <c r="U21" s="41"/>
      <c r="V21" s="41"/>
      <c r="W21" s="50">
        <f t="shared" si="5"/>
        <v>0</v>
      </c>
      <c r="X21" s="41"/>
      <c r="Y21" s="41"/>
      <c r="Z21" s="41"/>
      <c r="AA21" s="41"/>
      <c r="AB21" s="41"/>
      <c r="AC21" s="261">
        <f t="shared" si="6"/>
        <v>0</v>
      </c>
    </row>
    <row r="22" spans="1:29" s="1" customFormat="1" ht="333.75" customHeight="1" x14ac:dyDescent="0.25">
      <c r="A22" s="404"/>
      <c r="B22" s="445"/>
      <c r="C22" s="218" t="s">
        <v>200</v>
      </c>
      <c r="D22" s="218" t="s">
        <v>201</v>
      </c>
      <c r="E22" s="50">
        <f>E23+E24+E25+E26</f>
        <v>0</v>
      </c>
      <c r="F22" s="50">
        <f t="shared" ref="F22:AB22" si="8">F23+F24+F25+F26</f>
        <v>0</v>
      </c>
      <c r="G22" s="50">
        <f t="shared" si="8"/>
        <v>0</v>
      </c>
      <c r="H22" s="50">
        <f t="shared" si="8"/>
        <v>0</v>
      </c>
      <c r="I22" s="50">
        <f t="shared" si="8"/>
        <v>0</v>
      </c>
      <c r="J22" s="50">
        <f t="shared" si="8"/>
        <v>0</v>
      </c>
      <c r="K22" s="50">
        <f t="shared" si="8"/>
        <v>0</v>
      </c>
      <c r="L22" s="50">
        <f t="shared" si="8"/>
        <v>0</v>
      </c>
      <c r="M22" s="50">
        <f t="shared" si="8"/>
        <v>0</v>
      </c>
      <c r="N22" s="50">
        <f t="shared" si="8"/>
        <v>0</v>
      </c>
      <c r="O22" s="50">
        <f t="shared" si="8"/>
        <v>0</v>
      </c>
      <c r="P22" s="50">
        <f t="shared" si="8"/>
        <v>0</v>
      </c>
      <c r="Q22" s="50">
        <f t="shared" si="8"/>
        <v>0</v>
      </c>
      <c r="R22" s="50">
        <f t="shared" si="8"/>
        <v>0</v>
      </c>
      <c r="S22" s="50">
        <f t="shared" si="8"/>
        <v>0</v>
      </c>
      <c r="T22" s="50">
        <f t="shared" si="8"/>
        <v>0</v>
      </c>
      <c r="U22" s="50">
        <f t="shared" si="8"/>
        <v>0</v>
      </c>
      <c r="V22" s="50">
        <f t="shared" si="8"/>
        <v>0</v>
      </c>
      <c r="W22" s="50">
        <f t="shared" si="8"/>
        <v>0</v>
      </c>
      <c r="X22" s="50">
        <f t="shared" si="8"/>
        <v>0</v>
      </c>
      <c r="Y22" s="50">
        <f t="shared" si="8"/>
        <v>0</v>
      </c>
      <c r="Z22" s="50">
        <f t="shared" si="8"/>
        <v>0</v>
      </c>
      <c r="AA22" s="50">
        <f t="shared" si="8"/>
        <v>0</v>
      </c>
      <c r="AB22" s="50">
        <f t="shared" si="8"/>
        <v>0</v>
      </c>
      <c r="AC22" s="137" t="e">
        <f t="shared" si="6"/>
        <v>#DIV/0!</v>
      </c>
    </row>
    <row r="23" spans="1:29" s="1" customFormat="1" ht="105.75" customHeight="1" x14ac:dyDescent="0.25">
      <c r="A23" s="404"/>
      <c r="B23" s="445"/>
      <c r="C23" s="262" t="s">
        <v>202</v>
      </c>
      <c r="D23" s="119" t="s">
        <v>21</v>
      </c>
      <c r="E23" s="50">
        <f t="shared" si="2"/>
        <v>0</v>
      </c>
      <c r="F23" s="36"/>
      <c r="G23" s="36"/>
      <c r="H23" s="130"/>
      <c r="I23" s="36"/>
      <c r="J23" s="36"/>
      <c r="K23" s="50">
        <f t="shared" si="3"/>
        <v>0</v>
      </c>
      <c r="L23" s="36"/>
      <c r="M23" s="36"/>
      <c r="N23" s="36"/>
      <c r="O23" s="36"/>
      <c r="P23" s="36"/>
      <c r="Q23" s="50">
        <f t="shared" si="4"/>
        <v>0</v>
      </c>
      <c r="R23" s="36"/>
      <c r="S23" s="36"/>
      <c r="T23" s="36"/>
      <c r="U23" s="36"/>
      <c r="V23" s="36"/>
      <c r="W23" s="50">
        <f t="shared" si="5"/>
        <v>0</v>
      </c>
      <c r="X23" s="36"/>
      <c r="Y23" s="36"/>
      <c r="Z23" s="36"/>
      <c r="AA23" s="36"/>
      <c r="AB23" s="36"/>
      <c r="AC23" s="261" t="e">
        <f t="shared" si="6"/>
        <v>#DIV/0!</v>
      </c>
    </row>
    <row r="24" spans="1:29" s="1" customFormat="1" ht="176.25" customHeight="1" x14ac:dyDescent="0.25">
      <c r="A24" s="404"/>
      <c r="B24" s="445"/>
      <c r="C24" s="262" t="s">
        <v>203</v>
      </c>
      <c r="D24" s="119" t="s">
        <v>204</v>
      </c>
      <c r="E24" s="50">
        <f t="shared" si="2"/>
        <v>0</v>
      </c>
      <c r="F24" s="36"/>
      <c r="G24" s="36"/>
      <c r="H24" s="130"/>
      <c r="I24" s="36"/>
      <c r="J24" s="36"/>
      <c r="K24" s="50">
        <f t="shared" si="3"/>
        <v>0</v>
      </c>
      <c r="L24" s="36"/>
      <c r="M24" s="36"/>
      <c r="N24" s="36"/>
      <c r="O24" s="36"/>
      <c r="P24" s="36"/>
      <c r="Q24" s="50">
        <f t="shared" si="4"/>
        <v>0</v>
      </c>
      <c r="R24" s="36"/>
      <c r="S24" s="36"/>
      <c r="T24" s="36"/>
      <c r="U24" s="36"/>
      <c r="V24" s="36"/>
      <c r="W24" s="50">
        <f t="shared" si="5"/>
        <v>0</v>
      </c>
      <c r="X24" s="36"/>
      <c r="Y24" s="36"/>
      <c r="Z24" s="36"/>
      <c r="AA24" s="36"/>
      <c r="AB24" s="36"/>
      <c r="AC24" s="261" t="e">
        <f t="shared" si="6"/>
        <v>#DIV/0!</v>
      </c>
    </row>
    <row r="25" spans="1:29" s="1" customFormat="1" ht="346.5" customHeight="1" x14ac:dyDescent="0.25">
      <c r="A25" s="404"/>
      <c r="B25" s="445"/>
      <c r="C25" s="262" t="s">
        <v>205</v>
      </c>
      <c r="D25" s="119" t="s">
        <v>206</v>
      </c>
      <c r="E25" s="50">
        <f t="shared" si="2"/>
        <v>0</v>
      </c>
      <c r="F25" s="36"/>
      <c r="G25" s="36"/>
      <c r="H25" s="130"/>
      <c r="I25" s="36"/>
      <c r="J25" s="36"/>
      <c r="K25" s="50">
        <f t="shared" si="3"/>
        <v>0</v>
      </c>
      <c r="L25" s="36"/>
      <c r="M25" s="36"/>
      <c r="N25" s="36"/>
      <c r="O25" s="36"/>
      <c r="P25" s="36"/>
      <c r="Q25" s="50">
        <f t="shared" si="4"/>
        <v>0</v>
      </c>
      <c r="R25" s="36"/>
      <c r="S25" s="36"/>
      <c r="T25" s="36"/>
      <c r="U25" s="36"/>
      <c r="V25" s="36"/>
      <c r="W25" s="50">
        <f t="shared" si="5"/>
        <v>0</v>
      </c>
      <c r="X25" s="36"/>
      <c r="Y25" s="36"/>
      <c r="Z25" s="36"/>
      <c r="AA25" s="36"/>
      <c r="AB25" s="36"/>
      <c r="AC25" s="261" t="e">
        <f t="shared" si="6"/>
        <v>#DIV/0!</v>
      </c>
    </row>
    <row r="26" spans="1:29" s="1" customFormat="1" ht="299.25" customHeight="1" x14ac:dyDescent="0.25">
      <c r="A26" s="404"/>
      <c r="B26" s="445"/>
      <c r="C26" s="262" t="s">
        <v>207</v>
      </c>
      <c r="D26" s="119" t="s">
        <v>206</v>
      </c>
      <c r="E26" s="50">
        <f t="shared" si="2"/>
        <v>0</v>
      </c>
      <c r="F26" s="36"/>
      <c r="G26" s="36"/>
      <c r="H26" s="130"/>
      <c r="I26" s="36"/>
      <c r="J26" s="36"/>
      <c r="K26" s="50">
        <f t="shared" si="3"/>
        <v>0</v>
      </c>
      <c r="L26" s="36"/>
      <c r="M26" s="36"/>
      <c r="N26" s="36"/>
      <c r="O26" s="36"/>
      <c r="P26" s="36"/>
      <c r="Q26" s="50">
        <f t="shared" si="4"/>
        <v>0</v>
      </c>
      <c r="R26" s="36"/>
      <c r="S26" s="36"/>
      <c r="T26" s="36"/>
      <c r="U26" s="36"/>
      <c r="V26" s="36"/>
      <c r="W26" s="50">
        <f t="shared" si="5"/>
        <v>0</v>
      </c>
      <c r="X26" s="36"/>
      <c r="Y26" s="36"/>
      <c r="Z26" s="36"/>
      <c r="AA26" s="36"/>
      <c r="AB26" s="36"/>
      <c r="AC26" s="261" t="e">
        <f t="shared" si="6"/>
        <v>#DIV/0!</v>
      </c>
    </row>
    <row r="27" spans="1:29" ht="30" hidden="1" customHeight="1" x14ac:dyDescent="0.25">
      <c r="A27" s="404"/>
      <c r="B27" s="445"/>
      <c r="C27" s="28" t="s">
        <v>36</v>
      </c>
      <c r="D27" s="29"/>
      <c r="E27" s="50">
        <f t="shared" si="2"/>
        <v>0</v>
      </c>
      <c r="F27" s="62"/>
      <c r="G27" s="62"/>
      <c r="H27" s="62"/>
      <c r="I27" s="62"/>
      <c r="J27" s="62"/>
      <c r="K27" s="50">
        <f t="shared" si="3"/>
        <v>0</v>
      </c>
      <c r="L27" s="62"/>
      <c r="M27" s="62"/>
      <c r="N27" s="62"/>
      <c r="O27" s="62"/>
      <c r="P27" s="62"/>
      <c r="Q27" s="50">
        <f t="shared" si="4"/>
        <v>0</v>
      </c>
      <c r="R27" s="62"/>
      <c r="S27" s="62"/>
      <c r="T27" s="62"/>
      <c r="U27" s="62"/>
      <c r="V27" s="62"/>
      <c r="W27" s="50">
        <f t="shared" si="5"/>
        <v>0</v>
      </c>
      <c r="X27" s="41"/>
      <c r="Y27" s="41"/>
      <c r="Z27" s="41"/>
      <c r="AA27" s="41"/>
      <c r="AB27" s="41"/>
      <c r="AC27" s="261" t="e">
        <f t="shared" si="6"/>
        <v>#DIV/0!</v>
      </c>
    </row>
    <row r="28" spans="1:29" ht="105" hidden="1" customHeight="1" x14ac:dyDescent="0.25">
      <c r="A28" s="404"/>
      <c r="B28" s="445"/>
      <c r="C28" s="18" t="s">
        <v>9</v>
      </c>
      <c r="D28" s="18"/>
      <c r="E28" s="50">
        <f t="shared" si="2"/>
        <v>13063.098</v>
      </c>
      <c r="F28" s="58">
        <f t="shared" ref="F28:AB28" si="9">F29+F31+F32+F33+F34</f>
        <v>0</v>
      </c>
      <c r="G28" s="58">
        <f t="shared" si="9"/>
        <v>0</v>
      </c>
      <c r="H28" s="58">
        <f t="shared" si="9"/>
        <v>13063.098</v>
      </c>
      <c r="I28" s="58">
        <f t="shared" si="9"/>
        <v>0</v>
      </c>
      <c r="J28" s="58">
        <f t="shared" si="9"/>
        <v>0</v>
      </c>
      <c r="K28" s="50">
        <f t="shared" si="3"/>
        <v>4062.7869999999998</v>
      </c>
      <c r="L28" s="58">
        <f t="shared" si="9"/>
        <v>0</v>
      </c>
      <c r="M28" s="58">
        <f t="shared" si="9"/>
        <v>0</v>
      </c>
      <c r="N28" s="58">
        <f t="shared" si="9"/>
        <v>4062.7869999999998</v>
      </c>
      <c r="O28" s="58">
        <f t="shared" si="9"/>
        <v>0</v>
      </c>
      <c r="P28" s="58">
        <f t="shared" si="9"/>
        <v>0</v>
      </c>
      <c r="Q28" s="50">
        <f t="shared" si="4"/>
        <v>4685.6000000000004</v>
      </c>
      <c r="R28" s="58">
        <f t="shared" si="9"/>
        <v>0</v>
      </c>
      <c r="S28" s="58">
        <f t="shared" si="9"/>
        <v>0</v>
      </c>
      <c r="T28" s="58">
        <f t="shared" si="9"/>
        <v>4685.6000000000004</v>
      </c>
      <c r="U28" s="58">
        <f t="shared" si="9"/>
        <v>0</v>
      </c>
      <c r="V28" s="58">
        <v>0</v>
      </c>
      <c r="W28" s="50">
        <f t="shared" si="5"/>
        <v>4433.7999999999993</v>
      </c>
      <c r="X28" s="41">
        <f t="shared" si="9"/>
        <v>0</v>
      </c>
      <c r="Y28" s="41">
        <f t="shared" si="9"/>
        <v>0</v>
      </c>
      <c r="Z28" s="41">
        <f t="shared" si="9"/>
        <v>4433.7999999999993</v>
      </c>
      <c r="AA28" s="41">
        <f t="shared" si="9"/>
        <v>0</v>
      </c>
      <c r="AB28" s="41">
        <f t="shared" si="9"/>
        <v>0</v>
      </c>
      <c r="AC28" s="261">
        <f t="shared" si="6"/>
        <v>94.62608844118148</v>
      </c>
    </row>
    <row r="29" spans="1:29" ht="30" hidden="1" customHeight="1" x14ac:dyDescent="0.25">
      <c r="A29" s="404"/>
      <c r="B29" s="445"/>
      <c r="C29" s="14" t="s">
        <v>20</v>
      </c>
      <c r="D29" s="433" t="s">
        <v>21</v>
      </c>
      <c r="E29" s="50">
        <f t="shared" si="2"/>
        <v>8422.7240000000002</v>
      </c>
      <c r="F29" s="41"/>
      <c r="G29" s="41"/>
      <c r="H29" s="36">
        <f>3021.907+2760.271+2640.546</f>
        <v>8422.7240000000002</v>
      </c>
      <c r="I29" s="41"/>
      <c r="J29" s="41"/>
      <c r="K29" s="50">
        <f t="shared" si="3"/>
        <v>2640.5459999999998</v>
      </c>
      <c r="L29" s="41"/>
      <c r="M29" s="41"/>
      <c r="N29" s="36">
        <v>2640.5459999999998</v>
      </c>
      <c r="O29" s="41"/>
      <c r="P29" s="41"/>
      <c r="Q29" s="50">
        <f t="shared" si="4"/>
        <v>3021.9</v>
      </c>
      <c r="R29" s="41"/>
      <c r="S29" s="41"/>
      <c r="T29" s="47">
        <v>3021.9</v>
      </c>
      <c r="U29" s="41"/>
      <c r="V29" s="41"/>
      <c r="W29" s="50">
        <f t="shared" si="5"/>
        <v>2902.2</v>
      </c>
      <c r="X29" s="40"/>
      <c r="Y29" s="40"/>
      <c r="Z29" s="40">
        <v>2902.2</v>
      </c>
      <c r="AA29" s="40"/>
      <c r="AB29" s="40"/>
      <c r="AC29" s="261">
        <f t="shared" si="6"/>
        <v>96.038915913829044</v>
      </c>
    </row>
    <row r="30" spans="1:29" ht="63" hidden="1" customHeight="1" x14ac:dyDescent="0.25">
      <c r="A30" s="404"/>
      <c r="B30" s="445"/>
      <c r="C30" s="14" t="s">
        <v>22</v>
      </c>
      <c r="D30" s="433"/>
      <c r="E30" s="50">
        <f t="shared" si="2"/>
        <v>0</v>
      </c>
      <c r="F30" s="41"/>
      <c r="G30" s="41"/>
      <c r="H30" s="36"/>
      <c r="I30" s="41"/>
      <c r="J30" s="41"/>
      <c r="K30" s="50">
        <f t="shared" si="3"/>
        <v>0</v>
      </c>
      <c r="L30" s="41"/>
      <c r="M30" s="41"/>
      <c r="N30" s="36"/>
      <c r="O30" s="41"/>
      <c r="P30" s="41"/>
      <c r="Q30" s="50">
        <f t="shared" si="4"/>
        <v>0</v>
      </c>
      <c r="R30" s="41"/>
      <c r="S30" s="41"/>
      <c r="T30" s="47"/>
      <c r="U30" s="41"/>
      <c r="V30" s="41"/>
      <c r="W30" s="50">
        <f t="shared" si="5"/>
        <v>0</v>
      </c>
      <c r="X30" s="40"/>
      <c r="Y30" s="40"/>
      <c r="Z30" s="40"/>
      <c r="AA30" s="40"/>
      <c r="AB30" s="40"/>
      <c r="AC30" s="261" t="e">
        <f t="shared" si="6"/>
        <v>#DIV/0!</v>
      </c>
    </row>
    <row r="31" spans="1:29" ht="16.5" hidden="1" customHeight="1" x14ac:dyDescent="0.25">
      <c r="A31" s="404"/>
      <c r="B31" s="445"/>
      <c r="C31" s="14" t="s">
        <v>23</v>
      </c>
      <c r="D31" s="433"/>
      <c r="E31" s="50">
        <f t="shared" si="2"/>
        <v>0</v>
      </c>
      <c r="F31" s="41"/>
      <c r="G31" s="41"/>
      <c r="H31" s="36"/>
      <c r="I31" s="41"/>
      <c r="J31" s="41"/>
      <c r="K31" s="50">
        <f t="shared" si="3"/>
        <v>0</v>
      </c>
      <c r="L31" s="41"/>
      <c r="M31" s="41"/>
      <c r="N31" s="36">
        <v>0</v>
      </c>
      <c r="O31" s="41"/>
      <c r="P31" s="41">
        <v>0</v>
      </c>
      <c r="Q31" s="50">
        <f t="shared" si="4"/>
        <v>0</v>
      </c>
      <c r="R31" s="41"/>
      <c r="S31" s="41"/>
      <c r="T31" s="47">
        <v>0</v>
      </c>
      <c r="U31" s="41"/>
      <c r="V31" s="41"/>
      <c r="W31" s="50">
        <f t="shared" si="5"/>
        <v>0</v>
      </c>
      <c r="X31" s="40"/>
      <c r="Y31" s="40"/>
      <c r="Z31" s="40"/>
      <c r="AA31" s="40"/>
      <c r="AB31" s="40"/>
      <c r="AC31" s="261" t="e">
        <f t="shared" si="6"/>
        <v>#DIV/0!</v>
      </c>
    </row>
    <row r="32" spans="1:29" ht="15" hidden="1" customHeight="1" x14ac:dyDescent="0.25">
      <c r="A32" s="404"/>
      <c r="B32" s="445"/>
      <c r="C32" s="14" t="s">
        <v>24</v>
      </c>
      <c r="D32" s="433"/>
      <c r="E32" s="50">
        <f t="shared" si="2"/>
        <v>0</v>
      </c>
      <c r="F32" s="41"/>
      <c r="G32" s="41"/>
      <c r="H32" s="36"/>
      <c r="I32" s="41"/>
      <c r="J32" s="41"/>
      <c r="K32" s="50">
        <f t="shared" si="3"/>
        <v>0</v>
      </c>
      <c r="L32" s="41"/>
      <c r="M32" s="41"/>
      <c r="N32" s="36">
        <v>0</v>
      </c>
      <c r="O32" s="41"/>
      <c r="P32" s="41">
        <v>0</v>
      </c>
      <c r="Q32" s="50">
        <f t="shared" si="4"/>
        <v>0</v>
      </c>
      <c r="R32" s="41"/>
      <c r="S32" s="41"/>
      <c r="T32" s="47">
        <v>0</v>
      </c>
      <c r="U32" s="41"/>
      <c r="V32" s="41"/>
      <c r="W32" s="50">
        <f t="shared" si="5"/>
        <v>0</v>
      </c>
      <c r="X32" s="40"/>
      <c r="Y32" s="40"/>
      <c r="Z32" s="40"/>
      <c r="AA32" s="40"/>
      <c r="AB32" s="40"/>
      <c r="AC32" s="261" t="e">
        <f t="shared" si="6"/>
        <v>#DIV/0!</v>
      </c>
    </row>
    <row r="33" spans="1:29" ht="15" hidden="1" customHeight="1" x14ac:dyDescent="0.25">
      <c r="A33" s="404"/>
      <c r="B33" s="445"/>
      <c r="C33" s="14" t="s">
        <v>25</v>
      </c>
      <c r="D33" s="433"/>
      <c r="E33" s="50">
        <f t="shared" si="2"/>
        <v>0</v>
      </c>
      <c r="F33" s="41"/>
      <c r="G33" s="41"/>
      <c r="H33" s="36"/>
      <c r="I33" s="41"/>
      <c r="J33" s="41"/>
      <c r="K33" s="50">
        <f t="shared" si="3"/>
        <v>0</v>
      </c>
      <c r="L33" s="41"/>
      <c r="M33" s="41"/>
      <c r="N33" s="36">
        <v>0</v>
      </c>
      <c r="O33" s="41"/>
      <c r="P33" s="41">
        <v>0</v>
      </c>
      <c r="Q33" s="50">
        <f t="shared" si="4"/>
        <v>0</v>
      </c>
      <c r="R33" s="41"/>
      <c r="S33" s="41"/>
      <c r="T33" s="47">
        <v>0</v>
      </c>
      <c r="U33" s="41"/>
      <c r="V33" s="41"/>
      <c r="W33" s="50">
        <f t="shared" si="5"/>
        <v>0</v>
      </c>
      <c r="X33" s="40"/>
      <c r="Y33" s="40"/>
      <c r="Z33" s="40"/>
      <c r="AA33" s="40"/>
      <c r="AB33" s="40"/>
      <c r="AC33" s="261" t="e">
        <f t="shared" si="6"/>
        <v>#DIV/0!</v>
      </c>
    </row>
    <row r="34" spans="1:29" ht="197.25" hidden="1" customHeight="1" x14ac:dyDescent="0.25">
      <c r="A34" s="404"/>
      <c r="B34" s="445"/>
      <c r="C34" s="14" t="s">
        <v>26</v>
      </c>
      <c r="D34" s="433"/>
      <c r="E34" s="50">
        <f t="shared" si="2"/>
        <v>4640.3739999999998</v>
      </c>
      <c r="F34" s="41"/>
      <c r="G34" s="41"/>
      <c r="H34" s="36">
        <f>1663.742+1554.391+1422.241</f>
        <v>4640.3739999999998</v>
      </c>
      <c r="I34" s="41"/>
      <c r="J34" s="41"/>
      <c r="K34" s="50">
        <f t="shared" si="3"/>
        <v>1422.241</v>
      </c>
      <c r="L34" s="41"/>
      <c r="M34" s="41"/>
      <c r="N34" s="36">
        <v>1422.241</v>
      </c>
      <c r="O34" s="41"/>
      <c r="P34" s="41"/>
      <c r="Q34" s="50" t="e">
        <f t="shared" si="4"/>
        <v>#VALUE!</v>
      </c>
      <c r="R34" s="41"/>
      <c r="S34" s="41"/>
      <c r="T34" s="47">
        <v>1663.7</v>
      </c>
      <c r="U34" s="41"/>
      <c r="V34" s="41" t="s">
        <v>34</v>
      </c>
      <c r="W34" s="50">
        <f t="shared" si="5"/>
        <v>1531.6</v>
      </c>
      <c r="X34" s="40"/>
      <c r="Y34" s="40"/>
      <c r="Z34" s="40">
        <v>1531.6</v>
      </c>
      <c r="AA34" s="40"/>
      <c r="AB34" s="40"/>
      <c r="AC34" s="261" t="e">
        <f t="shared" si="6"/>
        <v>#VALUE!</v>
      </c>
    </row>
    <row r="35" spans="1:29" ht="15" hidden="1" customHeight="1" x14ac:dyDescent="0.25">
      <c r="A35" s="404"/>
      <c r="B35" s="445"/>
      <c r="C35" s="18" t="s">
        <v>9</v>
      </c>
      <c r="D35" s="18"/>
      <c r="E35" s="50">
        <f t="shared" si="2"/>
        <v>405844.64</v>
      </c>
      <c r="F35" s="58">
        <f t="shared" ref="F35:AB35" si="10">F36+F37+F38+F39+F40+F41+F42</f>
        <v>0</v>
      </c>
      <c r="G35" s="58">
        <f t="shared" si="10"/>
        <v>227773.6</v>
      </c>
      <c r="H35" s="58">
        <f t="shared" si="10"/>
        <v>178071.04000000001</v>
      </c>
      <c r="I35" s="58">
        <f t="shared" si="10"/>
        <v>0</v>
      </c>
      <c r="J35" s="58">
        <f t="shared" si="10"/>
        <v>0</v>
      </c>
      <c r="K35" s="50">
        <f t="shared" si="3"/>
        <v>270742.82999999996</v>
      </c>
      <c r="L35" s="58">
        <f t="shared" si="10"/>
        <v>0</v>
      </c>
      <c r="M35" s="58">
        <f t="shared" si="10"/>
        <v>148744.99</v>
      </c>
      <c r="N35" s="58">
        <f t="shared" si="10"/>
        <v>121997.84</v>
      </c>
      <c r="O35" s="58">
        <f t="shared" si="10"/>
        <v>0</v>
      </c>
      <c r="P35" s="58">
        <f t="shared" si="10"/>
        <v>0</v>
      </c>
      <c r="Q35" s="50">
        <f t="shared" si="4"/>
        <v>270742.82999999996</v>
      </c>
      <c r="R35" s="58">
        <f t="shared" si="10"/>
        <v>0</v>
      </c>
      <c r="S35" s="58">
        <f t="shared" si="10"/>
        <v>148744.99</v>
      </c>
      <c r="T35" s="58">
        <f t="shared" si="10"/>
        <v>121997.84</v>
      </c>
      <c r="U35" s="58">
        <f t="shared" si="10"/>
        <v>0</v>
      </c>
      <c r="V35" s="58">
        <f t="shared" si="10"/>
        <v>0</v>
      </c>
      <c r="W35" s="50">
        <f t="shared" si="5"/>
        <v>71481.741999999998</v>
      </c>
      <c r="X35" s="41">
        <f t="shared" si="10"/>
        <v>0</v>
      </c>
      <c r="Y35" s="41">
        <f t="shared" si="10"/>
        <v>55153.303</v>
      </c>
      <c r="Z35" s="41">
        <f t="shared" si="10"/>
        <v>16328.438999999998</v>
      </c>
      <c r="AA35" s="41">
        <f t="shared" si="10"/>
        <v>0</v>
      </c>
      <c r="AB35" s="41">
        <f t="shared" si="10"/>
        <v>0</v>
      </c>
      <c r="AC35" s="261">
        <f t="shared" si="6"/>
        <v>26.402081266565769</v>
      </c>
    </row>
    <row r="36" spans="1:29" ht="93" hidden="1" customHeight="1" x14ac:dyDescent="0.25">
      <c r="A36" s="404"/>
      <c r="B36" s="445"/>
      <c r="C36" s="13" t="s">
        <v>37</v>
      </c>
      <c r="D36" s="433" t="s">
        <v>28</v>
      </c>
      <c r="E36" s="50">
        <f t="shared" si="2"/>
        <v>206761.7</v>
      </c>
      <c r="F36" s="36"/>
      <c r="G36" s="36">
        <v>136906.20000000001</v>
      </c>
      <c r="H36" s="36">
        <v>69855.5</v>
      </c>
      <c r="I36" s="36"/>
      <c r="J36" s="36"/>
      <c r="K36" s="50">
        <f t="shared" si="3"/>
        <v>153012.29999999999</v>
      </c>
      <c r="L36" s="36"/>
      <c r="M36" s="36">
        <v>126235.67</v>
      </c>
      <c r="N36" s="36">
        <v>26776.63</v>
      </c>
      <c r="O36" s="36"/>
      <c r="P36" s="36"/>
      <c r="Q36" s="50">
        <f t="shared" si="4"/>
        <v>153012.29999999999</v>
      </c>
      <c r="R36" s="36"/>
      <c r="S36" s="36">
        <v>126235.67</v>
      </c>
      <c r="T36" s="47">
        <v>26776.63</v>
      </c>
      <c r="U36" s="36"/>
      <c r="V36" s="36"/>
      <c r="W36" s="50">
        <f t="shared" si="5"/>
        <v>37063.040000000001</v>
      </c>
      <c r="X36" s="40"/>
      <c r="Y36" s="40">
        <v>29255.284</v>
      </c>
      <c r="Z36" s="40">
        <v>7807.7560000000003</v>
      </c>
      <c r="AA36" s="40"/>
      <c r="AB36" s="40"/>
      <c r="AC36" s="261">
        <f t="shared" si="6"/>
        <v>24.222261870450939</v>
      </c>
    </row>
    <row r="37" spans="1:29" ht="108.75" hidden="1" customHeight="1" x14ac:dyDescent="0.25">
      <c r="A37" s="404"/>
      <c r="B37" s="445"/>
      <c r="C37" s="13" t="s">
        <v>38</v>
      </c>
      <c r="D37" s="433"/>
      <c r="E37" s="50">
        <f t="shared" si="2"/>
        <v>110951.09999999999</v>
      </c>
      <c r="F37" s="36"/>
      <c r="G37" s="36">
        <v>80793.899999999994</v>
      </c>
      <c r="H37" s="36">
        <v>30157.200000000001</v>
      </c>
      <c r="I37" s="36"/>
      <c r="J37" s="36"/>
      <c r="K37" s="50">
        <f t="shared" si="3"/>
        <v>87391.55</v>
      </c>
      <c r="L37" s="36"/>
      <c r="M37" s="36">
        <v>11036.22</v>
      </c>
      <c r="N37" s="36">
        <v>76355.33</v>
      </c>
      <c r="O37" s="36"/>
      <c r="P37" s="36"/>
      <c r="Q37" s="50">
        <f t="shared" si="4"/>
        <v>87391.55</v>
      </c>
      <c r="R37" s="36"/>
      <c r="S37" s="36">
        <v>11036.22</v>
      </c>
      <c r="T37" s="47">
        <v>76355.33</v>
      </c>
      <c r="U37" s="36"/>
      <c r="V37" s="36"/>
      <c r="W37" s="50">
        <f t="shared" si="5"/>
        <v>27711.987000000001</v>
      </c>
      <c r="X37" s="40"/>
      <c r="Y37" s="40">
        <v>23051.419000000002</v>
      </c>
      <c r="Z37" s="40">
        <v>4660.5680000000002</v>
      </c>
      <c r="AA37" s="40"/>
      <c r="AB37" s="40"/>
      <c r="AC37" s="261">
        <f t="shared" si="6"/>
        <v>31.710144745115517</v>
      </c>
    </row>
    <row r="38" spans="1:29" ht="98.25" hidden="1" customHeight="1" x14ac:dyDescent="0.25">
      <c r="A38" s="404"/>
      <c r="B38" s="445"/>
      <c r="C38" s="13" t="s">
        <v>39</v>
      </c>
      <c r="D38" s="433"/>
      <c r="E38" s="50">
        <f t="shared" si="2"/>
        <v>12059.099999999999</v>
      </c>
      <c r="F38" s="36"/>
      <c r="G38" s="36"/>
      <c r="H38" s="36">
        <f>6935.2+5123.9</f>
        <v>12059.099999999999</v>
      </c>
      <c r="I38" s="36"/>
      <c r="J38" s="36"/>
      <c r="K38" s="50">
        <f t="shared" si="3"/>
        <v>3246.92</v>
      </c>
      <c r="L38" s="36"/>
      <c r="M38" s="36"/>
      <c r="N38" s="36">
        <v>3246.92</v>
      </c>
      <c r="O38" s="36"/>
      <c r="P38" s="36"/>
      <c r="Q38" s="50">
        <f t="shared" si="4"/>
        <v>3246.92</v>
      </c>
      <c r="R38" s="36"/>
      <c r="S38" s="36"/>
      <c r="T38" s="47">
        <v>3246.92</v>
      </c>
      <c r="U38" s="36"/>
      <c r="V38" s="36"/>
      <c r="W38" s="50">
        <f t="shared" si="5"/>
        <v>808.86400000000003</v>
      </c>
      <c r="X38" s="40"/>
      <c r="Y38" s="40"/>
      <c r="Z38" s="40">
        <v>808.86400000000003</v>
      </c>
      <c r="AA38" s="40"/>
      <c r="AB38" s="40"/>
      <c r="AC38" s="261">
        <f t="shared" si="6"/>
        <v>24.911731733458168</v>
      </c>
    </row>
    <row r="39" spans="1:29" ht="75" hidden="1" customHeight="1" x14ac:dyDescent="0.25">
      <c r="A39" s="404"/>
      <c r="B39" s="445"/>
      <c r="C39" s="13" t="s">
        <v>40</v>
      </c>
      <c r="D39" s="433"/>
      <c r="E39" s="50">
        <f t="shared" si="2"/>
        <v>7074.84</v>
      </c>
      <c r="F39" s="36"/>
      <c r="G39" s="36"/>
      <c r="H39" s="36">
        <v>7074.84</v>
      </c>
      <c r="I39" s="36"/>
      <c r="J39" s="36"/>
      <c r="K39" s="50">
        <f t="shared" si="3"/>
        <v>2263.14</v>
      </c>
      <c r="L39" s="36"/>
      <c r="M39" s="36"/>
      <c r="N39" s="36">
        <v>2263.14</v>
      </c>
      <c r="O39" s="36"/>
      <c r="P39" s="36"/>
      <c r="Q39" s="50">
        <f t="shared" si="4"/>
        <v>2263.14</v>
      </c>
      <c r="R39" s="36"/>
      <c r="S39" s="36"/>
      <c r="T39" s="47">
        <v>2263.14</v>
      </c>
      <c r="U39" s="36"/>
      <c r="V39" s="36"/>
      <c r="W39" s="50">
        <f t="shared" si="5"/>
        <v>596.053</v>
      </c>
      <c r="X39" s="40"/>
      <c r="Y39" s="40"/>
      <c r="Z39" s="40">
        <v>596.053</v>
      </c>
      <c r="AA39" s="40"/>
      <c r="AB39" s="40"/>
      <c r="AC39" s="261">
        <f t="shared" si="6"/>
        <v>26.337433830872151</v>
      </c>
    </row>
    <row r="40" spans="1:29" ht="70.5" hidden="1" customHeight="1" x14ac:dyDescent="0.25">
      <c r="A40" s="404"/>
      <c r="B40" s="445"/>
      <c r="C40" s="13" t="s">
        <v>41</v>
      </c>
      <c r="D40" s="433"/>
      <c r="E40" s="50">
        <f t="shared" si="2"/>
        <v>16083.7</v>
      </c>
      <c r="F40" s="36"/>
      <c r="G40" s="36"/>
      <c r="H40" s="36">
        <v>16083.7</v>
      </c>
      <c r="I40" s="36"/>
      <c r="J40" s="36"/>
      <c r="K40" s="50">
        <f t="shared" si="3"/>
        <v>6274.65</v>
      </c>
      <c r="L40" s="36"/>
      <c r="M40" s="36"/>
      <c r="N40" s="36">
        <v>6274.65</v>
      </c>
      <c r="O40" s="36"/>
      <c r="P40" s="36"/>
      <c r="Q40" s="50">
        <f t="shared" si="4"/>
        <v>6274.65</v>
      </c>
      <c r="R40" s="36"/>
      <c r="S40" s="36"/>
      <c r="T40" s="47">
        <v>6274.65</v>
      </c>
      <c r="U40" s="36"/>
      <c r="V40" s="36"/>
      <c r="W40" s="50">
        <f t="shared" si="5"/>
        <v>1352.8979999999999</v>
      </c>
      <c r="X40" s="40"/>
      <c r="Y40" s="40"/>
      <c r="Z40" s="40">
        <v>1352.8979999999999</v>
      </c>
      <c r="AA40" s="40"/>
      <c r="AB40" s="40"/>
      <c r="AC40" s="261">
        <f t="shared" si="6"/>
        <v>21.561330114030262</v>
      </c>
    </row>
    <row r="41" spans="1:29" ht="53.25" hidden="1" customHeight="1" x14ac:dyDescent="0.25">
      <c r="A41" s="404"/>
      <c r="B41" s="445"/>
      <c r="C41" s="13" t="s">
        <v>42</v>
      </c>
      <c r="D41" s="433"/>
      <c r="E41" s="50">
        <f t="shared" si="2"/>
        <v>42914.5</v>
      </c>
      <c r="F41" s="36"/>
      <c r="G41" s="36">
        <v>10073.5</v>
      </c>
      <c r="H41" s="36">
        <v>32841</v>
      </c>
      <c r="I41" s="36"/>
      <c r="J41" s="36"/>
      <c r="K41" s="50">
        <f t="shared" si="3"/>
        <v>18554.27</v>
      </c>
      <c r="L41" s="36"/>
      <c r="M41" s="36">
        <v>11473.1</v>
      </c>
      <c r="N41" s="36">
        <v>7081.17</v>
      </c>
      <c r="O41" s="36"/>
      <c r="P41" s="36"/>
      <c r="Q41" s="50">
        <f t="shared" si="4"/>
        <v>18554.27</v>
      </c>
      <c r="R41" s="36"/>
      <c r="S41" s="36">
        <v>11473.1</v>
      </c>
      <c r="T41" s="47">
        <v>7081.17</v>
      </c>
      <c r="U41" s="36"/>
      <c r="V41" s="36"/>
      <c r="W41" s="50">
        <f t="shared" si="5"/>
        <v>3948.8999999999996</v>
      </c>
      <c r="X41" s="40"/>
      <c r="Y41" s="40">
        <v>2846.6</v>
      </c>
      <c r="Z41" s="40">
        <v>1102.3</v>
      </c>
      <c r="AA41" s="40"/>
      <c r="AB41" s="40"/>
      <c r="AC41" s="261">
        <f t="shared" si="6"/>
        <v>21.282971520841294</v>
      </c>
    </row>
    <row r="42" spans="1:29" ht="201" hidden="1" customHeight="1" x14ac:dyDescent="0.25">
      <c r="A42" s="404"/>
      <c r="B42" s="445"/>
      <c r="C42" s="13" t="s">
        <v>29</v>
      </c>
      <c r="D42" s="433"/>
      <c r="E42" s="50">
        <f t="shared" si="2"/>
        <v>9999.7000000000007</v>
      </c>
      <c r="F42" s="36"/>
      <c r="G42" s="36"/>
      <c r="H42" s="36">
        <v>9999.7000000000007</v>
      </c>
      <c r="I42" s="36"/>
      <c r="J42" s="36"/>
      <c r="K42" s="50">
        <f t="shared" si="3"/>
        <v>0</v>
      </c>
      <c r="L42" s="36"/>
      <c r="M42" s="36"/>
      <c r="N42" s="36">
        <v>0</v>
      </c>
      <c r="O42" s="36"/>
      <c r="P42" s="36"/>
      <c r="Q42" s="50">
        <f t="shared" si="4"/>
        <v>0</v>
      </c>
      <c r="R42" s="36"/>
      <c r="S42" s="36"/>
      <c r="T42" s="47">
        <v>0</v>
      </c>
      <c r="U42" s="36"/>
      <c r="V42" s="36"/>
      <c r="W42" s="50">
        <f t="shared" si="5"/>
        <v>0</v>
      </c>
      <c r="X42" s="40"/>
      <c r="Y42" s="40"/>
      <c r="Z42" s="40"/>
      <c r="AA42" s="40"/>
      <c r="AB42" s="40"/>
      <c r="AC42" s="261" t="e">
        <f t="shared" si="6"/>
        <v>#DIV/0!</v>
      </c>
    </row>
    <row r="43" spans="1:29" ht="15" hidden="1" customHeight="1" x14ac:dyDescent="0.25">
      <c r="A43" s="404"/>
      <c r="B43" s="445"/>
      <c r="C43" s="17"/>
      <c r="D43" s="17"/>
      <c r="E43" s="50">
        <f t="shared" si="2"/>
        <v>418907.73800000001</v>
      </c>
      <c r="F43" s="58">
        <f t="shared" ref="F43:AB43" si="11">F35+F28</f>
        <v>0</v>
      </c>
      <c r="G43" s="58">
        <f t="shared" si="11"/>
        <v>227773.6</v>
      </c>
      <c r="H43" s="58">
        <f t="shared" si="11"/>
        <v>191134.13800000001</v>
      </c>
      <c r="I43" s="58">
        <f t="shared" si="11"/>
        <v>0</v>
      </c>
      <c r="J43" s="58">
        <f t="shared" si="11"/>
        <v>0</v>
      </c>
      <c r="K43" s="50">
        <f t="shared" si="3"/>
        <v>274805.61699999997</v>
      </c>
      <c r="L43" s="58">
        <f t="shared" si="11"/>
        <v>0</v>
      </c>
      <c r="M43" s="58">
        <f t="shared" si="11"/>
        <v>148744.99</v>
      </c>
      <c r="N43" s="58">
        <f t="shared" si="11"/>
        <v>126060.62699999999</v>
      </c>
      <c r="O43" s="58">
        <f t="shared" si="11"/>
        <v>0</v>
      </c>
      <c r="P43" s="58">
        <f t="shared" si="11"/>
        <v>0</v>
      </c>
      <c r="Q43" s="50">
        <f t="shared" si="4"/>
        <v>275428.43</v>
      </c>
      <c r="R43" s="58">
        <f t="shared" si="11"/>
        <v>0</v>
      </c>
      <c r="S43" s="58">
        <f t="shared" si="11"/>
        <v>148744.99</v>
      </c>
      <c r="T43" s="58">
        <f t="shared" si="11"/>
        <v>126683.44</v>
      </c>
      <c r="U43" s="58">
        <f t="shared" si="11"/>
        <v>0</v>
      </c>
      <c r="V43" s="58">
        <f t="shared" si="11"/>
        <v>0</v>
      </c>
      <c r="W43" s="50">
        <f t="shared" si="5"/>
        <v>75915.542000000001</v>
      </c>
      <c r="X43" s="41">
        <f t="shared" si="11"/>
        <v>0</v>
      </c>
      <c r="Y43" s="41">
        <f t="shared" si="11"/>
        <v>55153.303</v>
      </c>
      <c r="Z43" s="41">
        <f t="shared" si="11"/>
        <v>20762.238999999998</v>
      </c>
      <c r="AA43" s="41">
        <f t="shared" si="11"/>
        <v>0</v>
      </c>
      <c r="AB43" s="41">
        <f t="shared" si="11"/>
        <v>0</v>
      </c>
      <c r="AC43" s="261">
        <f t="shared" si="6"/>
        <v>27.562710937284145</v>
      </c>
    </row>
    <row r="44" spans="1:29" ht="15" hidden="1" customHeight="1" x14ac:dyDescent="0.25">
      <c r="A44" s="404"/>
      <c r="B44" s="445"/>
      <c r="C44" s="17" t="s">
        <v>33</v>
      </c>
      <c r="D44" s="17"/>
      <c r="E44" s="50" t="e">
        <f t="shared" si="2"/>
        <v>#REF!</v>
      </c>
      <c r="F44" s="63" t="e">
        <f>F43+#REF!</f>
        <v>#REF!</v>
      </c>
      <c r="G44" s="63" t="e">
        <f>G43+#REF!</f>
        <v>#REF!</v>
      </c>
      <c r="H44" s="63" t="e">
        <f>H43+#REF!</f>
        <v>#REF!</v>
      </c>
      <c r="I44" s="63" t="e">
        <f>I43+#REF!</f>
        <v>#REF!</v>
      </c>
      <c r="J44" s="63" t="e">
        <f>J43+#REF!</f>
        <v>#REF!</v>
      </c>
      <c r="K44" s="50" t="e">
        <f t="shared" si="3"/>
        <v>#REF!</v>
      </c>
      <c r="L44" s="63" t="e">
        <f>L43+#REF!</f>
        <v>#REF!</v>
      </c>
      <c r="M44" s="63" t="e">
        <f>M43+#REF!</f>
        <v>#REF!</v>
      </c>
      <c r="N44" s="63" t="e">
        <f>N43+#REF!</f>
        <v>#REF!</v>
      </c>
      <c r="O44" s="63" t="e">
        <f>O43+#REF!</f>
        <v>#REF!</v>
      </c>
      <c r="P44" s="63" t="e">
        <f>P43+#REF!</f>
        <v>#REF!</v>
      </c>
      <c r="Q44" s="50" t="e">
        <f t="shared" si="4"/>
        <v>#REF!</v>
      </c>
      <c r="R44" s="63" t="e">
        <f>R43+#REF!</f>
        <v>#REF!</v>
      </c>
      <c r="S44" s="63" t="e">
        <f>S43+#REF!</f>
        <v>#REF!</v>
      </c>
      <c r="T44" s="63" t="e">
        <f>T43+#REF!</f>
        <v>#REF!</v>
      </c>
      <c r="U44" s="63" t="e">
        <f>U43+#REF!</f>
        <v>#REF!</v>
      </c>
      <c r="V44" s="63" t="e">
        <f>V43+#REF!</f>
        <v>#REF!</v>
      </c>
      <c r="W44" s="50" t="e">
        <f t="shared" si="5"/>
        <v>#REF!</v>
      </c>
      <c r="X44" s="65" t="e">
        <f>X43+#REF!</f>
        <v>#REF!</v>
      </c>
      <c r="Y44" s="65" t="e">
        <f>Y43+#REF!</f>
        <v>#REF!</v>
      </c>
      <c r="Z44" s="65" t="e">
        <f>Z43+#REF!</f>
        <v>#REF!</v>
      </c>
      <c r="AA44" s="65" t="e">
        <f>AA43+#REF!</f>
        <v>#REF!</v>
      </c>
      <c r="AB44" s="65" t="e">
        <f>AB43+#REF!</f>
        <v>#REF!</v>
      </c>
      <c r="AC44" s="261" t="e">
        <f t="shared" si="6"/>
        <v>#REF!</v>
      </c>
    </row>
    <row r="45" spans="1:29" ht="15" hidden="1" customHeight="1" x14ac:dyDescent="0.25">
      <c r="A45" s="404"/>
      <c r="B45" s="445"/>
      <c r="C45" s="138"/>
      <c r="D45" s="138"/>
      <c r="E45" s="50">
        <f t="shared" si="2"/>
        <v>0</v>
      </c>
      <c r="F45" s="3"/>
      <c r="G45" s="3"/>
      <c r="H45" s="3"/>
      <c r="I45" s="3"/>
      <c r="J45" s="3"/>
      <c r="K45" s="50">
        <f t="shared" si="3"/>
        <v>0</v>
      </c>
      <c r="L45" s="3"/>
      <c r="M45" s="3"/>
      <c r="N45" s="3"/>
      <c r="O45" s="3"/>
      <c r="P45" s="3"/>
      <c r="Q45" s="50">
        <f t="shared" si="4"/>
        <v>0</v>
      </c>
      <c r="R45" s="3"/>
      <c r="S45" s="3"/>
      <c r="T45" s="3"/>
      <c r="U45" s="3"/>
      <c r="V45" s="3"/>
      <c r="W45" s="50">
        <f t="shared" si="5"/>
        <v>0</v>
      </c>
      <c r="X45" s="139"/>
      <c r="Y45" s="139"/>
      <c r="Z45" s="213"/>
      <c r="AA45" s="139"/>
      <c r="AB45" s="139"/>
      <c r="AC45" s="261" t="e">
        <f t="shared" si="6"/>
        <v>#DIV/0!</v>
      </c>
    </row>
    <row r="46" spans="1:29" ht="15" hidden="1" customHeight="1" x14ac:dyDescent="0.25">
      <c r="A46" s="404"/>
      <c r="B46" s="445"/>
      <c r="C46" s="138"/>
      <c r="D46" s="138"/>
      <c r="E46" s="50">
        <f t="shared" si="2"/>
        <v>0</v>
      </c>
      <c r="F46" s="3"/>
      <c r="G46" s="3"/>
      <c r="H46" s="3"/>
      <c r="I46" s="3"/>
      <c r="J46" s="3"/>
      <c r="K46" s="50">
        <f t="shared" si="3"/>
        <v>0</v>
      </c>
      <c r="L46" s="3"/>
      <c r="M46" s="3"/>
      <c r="N46" s="3"/>
      <c r="O46" s="3"/>
      <c r="P46" s="3"/>
      <c r="Q46" s="50">
        <f t="shared" si="4"/>
        <v>0</v>
      </c>
      <c r="R46" s="3"/>
      <c r="S46" s="3"/>
      <c r="T46" s="3"/>
      <c r="U46" s="3"/>
      <c r="V46" s="3"/>
      <c r="W46" s="50">
        <f t="shared" si="5"/>
        <v>0</v>
      </c>
      <c r="X46" s="139"/>
      <c r="Y46" s="139"/>
      <c r="Z46" s="139"/>
      <c r="AA46" s="139"/>
      <c r="AB46" s="139"/>
      <c r="AC46" s="261" t="e">
        <f t="shared" si="6"/>
        <v>#DIV/0!</v>
      </c>
    </row>
    <row r="47" spans="1:29" ht="15" hidden="1" customHeight="1" x14ac:dyDescent="0.25">
      <c r="A47" s="404"/>
      <c r="B47" s="445"/>
      <c r="C47" s="3"/>
      <c r="D47" s="3"/>
      <c r="E47" s="50">
        <f t="shared" si="2"/>
        <v>0</v>
      </c>
      <c r="F47" s="3"/>
      <c r="G47" s="3"/>
      <c r="H47" s="3"/>
      <c r="I47" s="3"/>
      <c r="J47" s="3"/>
      <c r="K47" s="50">
        <f t="shared" si="3"/>
        <v>0</v>
      </c>
      <c r="L47" s="3"/>
      <c r="M47" s="3"/>
      <c r="N47" s="3"/>
      <c r="O47" s="3"/>
      <c r="P47" s="3"/>
      <c r="Q47" s="50">
        <f t="shared" si="4"/>
        <v>0</v>
      </c>
      <c r="R47" s="3"/>
      <c r="S47" s="3"/>
      <c r="T47" s="3"/>
      <c r="U47" s="3"/>
      <c r="V47" s="3"/>
      <c r="W47" s="50">
        <f t="shared" si="5"/>
        <v>0</v>
      </c>
      <c r="X47" s="139"/>
      <c r="Y47" s="139"/>
      <c r="Z47" s="139"/>
      <c r="AA47" s="139"/>
      <c r="AB47" s="139"/>
      <c r="AC47" s="261" t="e">
        <f t="shared" si="6"/>
        <v>#DIV/0!</v>
      </c>
    </row>
    <row r="48" spans="1:29" ht="15" hidden="1" customHeight="1" x14ac:dyDescent="0.25">
      <c r="A48" s="404"/>
      <c r="B48" s="445"/>
      <c r="C48" s="3"/>
      <c r="D48" s="3"/>
      <c r="E48" s="50">
        <f t="shared" si="2"/>
        <v>0</v>
      </c>
      <c r="F48" s="3"/>
      <c r="G48" s="3"/>
      <c r="H48" s="3"/>
      <c r="I48" s="3"/>
      <c r="J48" s="3"/>
      <c r="K48" s="50">
        <f t="shared" si="3"/>
        <v>0</v>
      </c>
      <c r="L48" s="3"/>
      <c r="M48" s="3"/>
      <c r="N48" s="3"/>
      <c r="O48" s="3"/>
      <c r="P48" s="3"/>
      <c r="Q48" s="50">
        <f t="shared" si="4"/>
        <v>0</v>
      </c>
      <c r="R48" s="3"/>
      <c r="S48" s="3"/>
      <c r="T48" s="3"/>
      <c r="U48" s="3"/>
      <c r="V48" s="3"/>
      <c r="W48" s="50">
        <f t="shared" si="5"/>
        <v>0</v>
      </c>
      <c r="X48" s="139"/>
      <c r="Y48" s="139"/>
      <c r="Z48" s="139"/>
      <c r="AA48" s="139"/>
      <c r="AB48" s="139"/>
      <c r="AC48" s="261" t="e">
        <f t="shared" si="6"/>
        <v>#DIV/0!</v>
      </c>
    </row>
    <row r="49" spans="1:29" ht="164.25" customHeight="1" x14ac:dyDescent="0.25">
      <c r="A49" s="404"/>
      <c r="B49" s="445"/>
      <c r="C49" s="447" t="s">
        <v>240</v>
      </c>
      <c r="D49" s="228" t="s">
        <v>47</v>
      </c>
      <c r="E49" s="230">
        <f>E50+E51+E52+E53+E54+E55+E56+E57+E58+E59+E60+E61+E62+E63+E64+E65+E66+E67+E68+E69+E70</f>
        <v>432.42000000000007</v>
      </c>
      <c r="F49" s="230">
        <f t="shared" ref="F49:AB49" si="12">F50+F51+F52+F53+F54+F55+F56+F57+F58+F59+F60+F61+F62+F63+F64+F65+F66+F67+F68+F69+F70</f>
        <v>0</v>
      </c>
      <c r="G49" s="230">
        <f t="shared" si="12"/>
        <v>0</v>
      </c>
      <c r="H49" s="230">
        <f t="shared" si="12"/>
        <v>432.42000000000007</v>
      </c>
      <c r="I49" s="230">
        <f t="shared" si="12"/>
        <v>0</v>
      </c>
      <c r="J49" s="230">
        <f t="shared" si="12"/>
        <v>0</v>
      </c>
      <c r="K49" s="230">
        <f t="shared" si="12"/>
        <v>0</v>
      </c>
      <c r="L49" s="230">
        <f t="shared" si="12"/>
        <v>0</v>
      </c>
      <c r="M49" s="230">
        <f t="shared" si="12"/>
        <v>0</v>
      </c>
      <c r="N49" s="230">
        <f t="shared" si="12"/>
        <v>0</v>
      </c>
      <c r="O49" s="230">
        <f t="shared" si="12"/>
        <v>0</v>
      </c>
      <c r="P49" s="230">
        <f t="shared" si="12"/>
        <v>0</v>
      </c>
      <c r="Q49" s="230">
        <f t="shared" si="12"/>
        <v>0</v>
      </c>
      <c r="R49" s="230">
        <f t="shared" si="12"/>
        <v>0</v>
      </c>
      <c r="S49" s="230">
        <f t="shared" si="12"/>
        <v>0</v>
      </c>
      <c r="T49" s="230">
        <f t="shared" si="12"/>
        <v>0</v>
      </c>
      <c r="U49" s="230">
        <f t="shared" si="12"/>
        <v>0</v>
      </c>
      <c r="V49" s="230">
        <f t="shared" si="12"/>
        <v>0</v>
      </c>
      <c r="W49" s="230">
        <f t="shared" si="12"/>
        <v>0</v>
      </c>
      <c r="X49" s="230">
        <f t="shared" si="12"/>
        <v>0</v>
      </c>
      <c r="Y49" s="230">
        <f t="shared" si="12"/>
        <v>0</v>
      </c>
      <c r="Z49" s="230">
        <f t="shared" si="12"/>
        <v>0</v>
      </c>
      <c r="AA49" s="230">
        <f t="shared" si="12"/>
        <v>0</v>
      </c>
      <c r="AB49" s="230">
        <f t="shared" si="12"/>
        <v>0</v>
      </c>
      <c r="AC49" s="230" t="e">
        <f t="shared" si="6"/>
        <v>#DIV/0!</v>
      </c>
    </row>
    <row r="50" spans="1:29" ht="57.75" customHeight="1" x14ac:dyDescent="0.25">
      <c r="A50" s="404"/>
      <c r="B50" s="445"/>
      <c r="C50" s="447"/>
      <c r="D50" s="119" t="s">
        <v>52</v>
      </c>
      <c r="E50" s="50">
        <f t="shared" si="2"/>
        <v>33.72</v>
      </c>
      <c r="F50" s="3"/>
      <c r="G50" s="3"/>
      <c r="H50" s="16">
        <v>33.72</v>
      </c>
      <c r="I50" s="3"/>
      <c r="J50" s="3"/>
      <c r="K50" s="50">
        <f t="shared" si="3"/>
        <v>0</v>
      </c>
      <c r="L50" s="3"/>
      <c r="M50" s="3"/>
      <c r="N50" s="3"/>
      <c r="O50" s="3"/>
      <c r="P50" s="3"/>
      <c r="Q50" s="50">
        <f t="shared" si="4"/>
        <v>0</v>
      </c>
      <c r="R50" s="3"/>
      <c r="S50" s="3"/>
      <c r="T50" s="3"/>
      <c r="U50" s="3"/>
      <c r="V50" s="3"/>
      <c r="W50" s="50">
        <f t="shared" si="5"/>
        <v>0</v>
      </c>
      <c r="X50" s="139"/>
      <c r="Y50" s="139"/>
      <c r="Z50" s="3"/>
      <c r="AA50" s="139"/>
      <c r="AB50" s="139"/>
      <c r="AC50" s="261" t="e">
        <f t="shared" si="6"/>
        <v>#DIV/0!</v>
      </c>
    </row>
    <row r="51" spans="1:29" ht="43.5" customHeight="1" x14ac:dyDescent="0.25">
      <c r="A51" s="404"/>
      <c r="B51" s="445"/>
      <c r="C51" s="447"/>
      <c r="D51" s="119" t="s">
        <v>86</v>
      </c>
      <c r="E51" s="50">
        <f t="shared" si="2"/>
        <v>19.510000000000002</v>
      </c>
      <c r="F51" s="3"/>
      <c r="G51" s="3"/>
      <c r="H51" s="3">
        <v>19.510000000000002</v>
      </c>
      <c r="I51" s="3"/>
      <c r="J51" s="3"/>
      <c r="K51" s="50">
        <f t="shared" si="3"/>
        <v>0</v>
      </c>
      <c r="L51" s="3"/>
      <c r="M51" s="3"/>
      <c r="N51" s="3"/>
      <c r="O51" s="3"/>
      <c r="P51" s="3"/>
      <c r="Q51" s="50">
        <f t="shared" si="4"/>
        <v>0</v>
      </c>
      <c r="R51" s="3"/>
      <c r="S51" s="3"/>
      <c r="T51" s="3"/>
      <c r="U51" s="3"/>
      <c r="V51" s="3"/>
      <c r="W51" s="50">
        <f t="shared" si="5"/>
        <v>0</v>
      </c>
      <c r="X51" s="139"/>
      <c r="Y51" s="139"/>
      <c r="Z51" s="3"/>
      <c r="AA51" s="139"/>
      <c r="AB51" s="139"/>
      <c r="AC51" s="261" t="e">
        <f t="shared" si="6"/>
        <v>#DIV/0!</v>
      </c>
    </row>
    <row r="52" spans="1:29" ht="71.25" customHeight="1" x14ac:dyDescent="0.25">
      <c r="A52" s="404"/>
      <c r="B52" s="445"/>
      <c r="C52" s="447"/>
      <c r="D52" s="119" t="s">
        <v>106</v>
      </c>
      <c r="E52" s="50">
        <f t="shared" si="2"/>
        <v>33.72</v>
      </c>
      <c r="F52" s="3"/>
      <c r="G52" s="3"/>
      <c r="H52" s="3">
        <v>33.72</v>
      </c>
      <c r="I52" s="3"/>
      <c r="J52" s="3"/>
      <c r="K52" s="50">
        <f t="shared" si="3"/>
        <v>0</v>
      </c>
      <c r="L52" s="3"/>
      <c r="M52" s="3"/>
      <c r="N52" s="3"/>
      <c r="O52" s="3"/>
      <c r="P52" s="3"/>
      <c r="Q52" s="50">
        <f t="shared" si="4"/>
        <v>0</v>
      </c>
      <c r="R52" s="3"/>
      <c r="S52" s="3"/>
      <c r="T52" s="3"/>
      <c r="U52" s="3"/>
      <c r="V52" s="3"/>
      <c r="W52" s="50">
        <f t="shared" si="5"/>
        <v>0</v>
      </c>
      <c r="X52" s="139"/>
      <c r="Y52" s="139"/>
      <c r="Z52" s="3"/>
      <c r="AA52" s="139"/>
      <c r="AB52" s="139"/>
      <c r="AC52" s="261" t="e">
        <f t="shared" si="6"/>
        <v>#DIV/0!</v>
      </c>
    </row>
    <row r="53" spans="1:29" ht="63.75" customHeight="1" x14ac:dyDescent="0.25">
      <c r="A53" s="404"/>
      <c r="B53" s="445"/>
      <c r="C53" s="447"/>
      <c r="D53" s="119" t="s">
        <v>126</v>
      </c>
      <c r="E53" s="50">
        <f t="shared" si="2"/>
        <v>22.16</v>
      </c>
      <c r="F53" s="3"/>
      <c r="G53" s="3"/>
      <c r="H53" s="3">
        <v>22.16</v>
      </c>
      <c r="I53" s="3"/>
      <c r="J53" s="3"/>
      <c r="K53" s="50">
        <f t="shared" si="3"/>
        <v>0</v>
      </c>
      <c r="L53" s="3"/>
      <c r="M53" s="3"/>
      <c r="N53" s="3"/>
      <c r="O53" s="3"/>
      <c r="P53" s="3"/>
      <c r="Q53" s="50">
        <f t="shared" si="4"/>
        <v>0</v>
      </c>
      <c r="R53" s="3"/>
      <c r="S53" s="3"/>
      <c r="T53" s="3"/>
      <c r="U53" s="3"/>
      <c r="V53" s="3"/>
      <c r="W53" s="50">
        <f t="shared" si="5"/>
        <v>0</v>
      </c>
      <c r="X53" s="139"/>
      <c r="Y53" s="139"/>
      <c r="Z53" s="3"/>
      <c r="AA53" s="139"/>
      <c r="AB53" s="139"/>
      <c r="AC53" s="261" t="e">
        <f t="shared" si="6"/>
        <v>#DIV/0!</v>
      </c>
    </row>
    <row r="54" spans="1:29" ht="57.75" customHeight="1" x14ac:dyDescent="0.25">
      <c r="A54" s="404"/>
      <c r="B54" s="445"/>
      <c r="C54" s="447"/>
      <c r="D54" s="119" t="s">
        <v>93</v>
      </c>
      <c r="E54" s="50">
        <f t="shared" si="2"/>
        <v>53.23</v>
      </c>
      <c r="F54" s="3"/>
      <c r="G54" s="3"/>
      <c r="H54" s="3">
        <v>53.23</v>
      </c>
      <c r="I54" s="3"/>
      <c r="J54" s="3"/>
      <c r="K54" s="50">
        <f t="shared" si="3"/>
        <v>0</v>
      </c>
      <c r="L54" s="3"/>
      <c r="M54" s="3"/>
      <c r="N54" s="3"/>
      <c r="O54" s="3"/>
      <c r="P54" s="3"/>
      <c r="Q54" s="50">
        <f t="shared" si="4"/>
        <v>0</v>
      </c>
      <c r="R54" s="3"/>
      <c r="S54" s="3"/>
      <c r="T54" s="3"/>
      <c r="U54" s="3"/>
      <c r="V54" s="3"/>
      <c r="W54" s="50">
        <f t="shared" si="5"/>
        <v>0</v>
      </c>
      <c r="X54" s="139"/>
      <c r="Y54" s="139"/>
      <c r="Z54" s="3"/>
      <c r="AA54" s="139"/>
      <c r="AB54" s="139"/>
      <c r="AC54" s="261" t="e">
        <f t="shared" si="6"/>
        <v>#DIV/0!</v>
      </c>
    </row>
    <row r="55" spans="1:29" ht="45" customHeight="1" x14ac:dyDescent="0.25">
      <c r="A55" s="404"/>
      <c r="B55" s="445"/>
      <c r="C55" s="447"/>
      <c r="D55" s="119" t="s">
        <v>91</v>
      </c>
      <c r="E55" s="50">
        <f t="shared" si="2"/>
        <v>16.86</v>
      </c>
      <c r="F55" s="3"/>
      <c r="G55" s="3"/>
      <c r="H55" s="3">
        <v>16.86</v>
      </c>
      <c r="I55" s="3"/>
      <c r="J55" s="3"/>
      <c r="K55" s="50">
        <f t="shared" si="3"/>
        <v>0</v>
      </c>
      <c r="L55" s="3"/>
      <c r="M55" s="3"/>
      <c r="N55" s="3"/>
      <c r="O55" s="3"/>
      <c r="P55" s="3"/>
      <c r="Q55" s="50">
        <f t="shared" si="4"/>
        <v>0</v>
      </c>
      <c r="R55" s="3"/>
      <c r="S55" s="3"/>
      <c r="T55" s="3"/>
      <c r="U55" s="3"/>
      <c r="V55" s="3"/>
      <c r="W55" s="50">
        <f t="shared" si="5"/>
        <v>0</v>
      </c>
      <c r="X55" s="139"/>
      <c r="Y55" s="139"/>
      <c r="Z55" s="3"/>
      <c r="AA55" s="139"/>
      <c r="AB55" s="139"/>
      <c r="AC55" s="261" t="e">
        <f t="shared" si="6"/>
        <v>#DIV/0!</v>
      </c>
    </row>
    <row r="56" spans="1:29" ht="56.25" customHeight="1" x14ac:dyDescent="0.25">
      <c r="A56" s="404"/>
      <c r="B56" s="445"/>
      <c r="C56" s="447"/>
      <c r="D56" s="119" t="s">
        <v>226</v>
      </c>
      <c r="E56" s="50">
        <f t="shared" si="2"/>
        <v>16.86</v>
      </c>
      <c r="F56" s="3"/>
      <c r="G56" s="3"/>
      <c r="H56" s="3">
        <v>16.86</v>
      </c>
      <c r="I56" s="3"/>
      <c r="J56" s="3"/>
      <c r="K56" s="50">
        <f t="shared" si="3"/>
        <v>0</v>
      </c>
      <c r="L56" s="3"/>
      <c r="M56" s="3"/>
      <c r="N56" s="3"/>
      <c r="O56" s="3"/>
      <c r="P56" s="3"/>
      <c r="Q56" s="50">
        <f t="shared" si="4"/>
        <v>0</v>
      </c>
      <c r="R56" s="3"/>
      <c r="S56" s="3"/>
      <c r="T56" s="3"/>
      <c r="U56" s="3"/>
      <c r="V56" s="3"/>
      <c r="W56" s="50">
        <f t="shared" si="5"/>
        <v>0</v>
      </c>
      <c r="X56" s="139"/>
      <c r="Y56" s="139"/>
      <c r="Z56" s="3"/>
      <c r="AA56" s="139"/>
      <c r="AB56" s="139"/>
      <c r="AC56" s="261" t="e">
        <f t="shared" si="6"/>
        <v>#DIV/0!</v>
      </c>
    </row>
    <row r="57" spans="1:29" ht="63.75" customHeight="1" x14ac:dyDescent="0.25">
      <c r="A57" s="404"/>
      <c r="B57" s="445"/>
      <c r="C57" s="447"/>
      <c r="D57" s="119" t="s">
        <v>92</v>
      </c>
      <c r="E57" s="50">
        <f t="shared" si="2"/>
        <v>16.86</v>
      </c>
      <c r="F57" s="3"/>
      <c r="G57" s="3"/>
      <c r="H57" s="3">
        <v>16.86</v>
      </c>
      <c r="I57" s="3"/>
      <c r="J57" s="3"/>
      <c r="K57" s="50">
        <f t="shared" si="3"/>
        <v>0</v>
      </c>
      <c r="L57" s="3"/>
      <c r="M57" s="3"/>
      <c r="N57" s="3"/>
      <c r="O57" s="3"/>
      <c r="P57" s="3"/>
      <c r="Q57" s="50">
        <f t="shared" si="4"/>
        <v>0</v>
      </c>
      <c r="R57" s="3"/>
      <c r="S57" s="3"/>
      <c r="T57" s="3"/>
      <c r="U57" s="3"/>
      <c r="V57" s="3"/>
      <c r="W57" s="50">
        <f t="shared" si="5"/>
        <v>0</v>
      </c>
      <c r="X57" s="139"/>
      <c r="Y57" s="139"/>
      <c r="Z57" s="3"/>
      <c r="AA57" s="139"/>
      <c r="AB57" s="139"/>
      <c r="AC57" s="261" t="e">
        <f t="shared" si="6"/>
        <v>#DIV/0!</v>
      </c>
    </row>
    <row r="58" spans="1:29" ht="57" customHeight="1" x14ac:dyDescent="0.25">
      <c r="A58" s="404"/>
      <c r="B58" s="445"/>
      <c r="C58" s="447"/>
      <c r="D58" s="119" t="s">
        <v>111</v>
      </c>
      <c r="E58" s="50">
        <f t="shared" si="2"/>
        <v>16.86</v>
      </c>
      <c r="F58" s="3"/>
      <c r="G58" s="3"/>
      <c r="H58" s="3">
        <v>16.86</v>
      </c>
      <c r="I58" s="3"/>
      <c r="J58" s="3"/>
      <c r="K58" s="50">
        <f t="shared" si="3"/>
        <v>0</v>
      </c>
      <c r="L58" s="3"/>
      <c r="M58" s="3"/>
      <c r="N58" s="3"/>
      <c r="O58" s="3"/>
      <c r="P58" s="3"/>
      <c r="Q58" s="50">
        <f t="shared" si="4"/>
        <v>0</v>
      </c>
      <c r="R58" s="3"/>
      <c r="S58" s="3"/>
      <c r="T58" s="3"/>
      <c r="U58" s="3"/>
      <c r="V58" s="3"/>
      <c r="W58" s="50">
        <f t="shared" si="5"/>
        <v>0</v>
      </c>
      <c r="X58" s="139"/>
      <c r="Y58" s="139"/>
      <c r="Z58" s="3"/>
      <c r="AA58" s="139"/>
      <c r="AB58" s="139"/>
      <c r="AC58" s="261" t="e">
        <f t="shared" si="6"/>
        <v>#DIV/0!</v>
      </c>
    </row>
    <row r="59" spans="1:29" ht="50.25" customHeight="1" x14ac:dyDescent="0.25">
      <c r="A59" s="404"/>
      <c r="B59" s="445"/>
      <c r="C59" s="447"/>
      <c r="D59" s="119" t="s">
        <v>99</v>
      </c>
      <c r="E59" s="50">
        <f t="shared" si="2"/>
        <v>16.86</v>
      </c>
      <c r="F59" s="3"/>
      <c r="G59" s="3"/>
      <c r="H59" s="3">
        <v>16.86</v>
      </c>
      <c r="I59" s="3"/>
      <c r="J59" s="3"/>
      <c r="K59" s="50">
        <f t="shared" si="3"/>
        <v>0</v>
      </c>
      <c r="L59" s="3"/>
      <c r="M59" s="3"/>
      <c r="N59" s="3"/>
      <c r="O59" s="3"/>
      <c r="P59" s="3"/>
      <c r="Q59" s="50">
        <f t="shared" si="4"/>
        <v>0</v>
      </c>
      <c r="R59" s="3"/>
      <c r="S59" s="3"/>
      <c r="T59" s="3"/>
      <c r="U59" s="3"/>
      <c r="V59" s="3"/>
      <c r="W59" s="50">
        <f t="shared" si="5"/>
        <v>0</v>
      </c>
      <c r="X59" s="139"/>
      <c r="Y59" s="139"/>
      <c r="Z59" s="3"/>
      <c r="AA59" s="139"/>
      <c r="AB59" s="139"/>
      <c r="AC59" s="261" t="e">
        <f t="shared" si="6"/>
        <v>#DIV/0!</v>
      </c>
    </row>
    <row r="60" spans="1:29" ht="51" customHeight="1" x14ac:dyDescent="0.25">
      <c r="A60" s="404"/>
      <c r="B60" s="445"/>
      <c r="C60" s="447"/>
      <c r="D60" s="119" t="s">
        <v>98</v>
      </c>
      <c r="E60" s="50">
        <f t="shared" si="2"/>
        <v>29.7</v>
      </c>
      <c r="F60" s="3"/>
      <c r="G60" s="3"/>
      <c r="H60" s="190">
        <v>29.7</v>
      </c>
      <c r="I60" s="3"/>
      <c r="J60" s="3"/>
      <c r="K60" s="50">
        <f t="shared" si="3"/>
        <v>0</v>
      </c>
      <c r="L60" s="3"/>
      <c r="M60" s="3"/>
      <c r="N60" s="3"/>
      <c r="O60" s="3"/>
      <c r="P60" s="3"/>
      <c r="Q60" s="50">
        <f t="shared" si="4"/>
        <v>0</v>
      </c>
      <c r="R60" s="3"/>
      <c r="S60" s="3"/>
      <c r="T60" s="3"/>
      <c r="U60" s="3"/>
      <c r="V60" s="3"/>
      <c r="W60" s="50">
        <f t="shared" si="5"/>
        <v>0</v>
      </c>
      <c r="X60" s="139"/>
      <c r="Y60" s="139"/>
      <c r="Z60" s="3"/>
      <c r="AA60" s="139"/>
      <c r="AB60" s="139"/>
      <c r="AC60" s="261" t="e">
        <f t="shared" si="6"/>
        <v>#DIV/0!</v>
      </c>
    </row>
    <row r="61" spans="1:29" ht="76.5" customHeight="1" x14ac:dyDescent="0.25">
      <c r="A61" s="404"/>
      <c r="B61" s="445"/>
      <c r="C61" s="447"/>
      <c r="D61" s="119" t="s">
        <v>108</v>
      </c>
      <c r="E61" s="50">
        <f t="shared" si="2"/>
        <v>22.16</v>
      </c>
      <c r="F61" s="3"/>
      <c r="G61" s="3"/>
      <c r="H61" s="3">
        <v>22.16</v>
      </c>
      <c r="I61" s="3"/>
      <c r="J61" s="3"/>
      <c r="K61" s="50">
        <f t="shared" si="3"/>
        <v>0</v>
      </c>
      <c r="L61" s="3"/>
      <c r="M61" s="3"/>
      <c r="N61" s="3"/>
      <c r="O61" s="3"/>
      <c r="P61" s="3"/>
      <c r="Q61" s="50">
        <f t="shared" si="4"/>
        <v>0</v>
      </c>
      <c r="R61" s="3"/>
      <c r="S61" s="3"/>
      <c r="T61" s="3"/>
      <c r="U61" s="3"/>
      <c r="V61" s="3"/>
      <c r="W61" s="50">
        <f t="shared" si="5"/>
        <v>0</v>
      </c>
      <c r="X61" s="139"/>
      <c r="Y61" s="139"/>
      <c r="Z61" s="3"/>
      <c r="AA61" s="139"/>
      <c r="AB61" s="139"/>
      <c r="AC61" s="261" t="e">
        <f t="shared" si="6"/>
        <v>#DIV/0!</v>
      </c>
    </row>
    <row r="62" spans="1:29" ht="46.5" customHeight="1" x14ac:dyDescent="0.25">
      <c r="A62" s="404"/>
      <c r="B62" s="445"/>
      <c r="C62" s="447"/>
      <c r="D62" s="119" t="s">
        <v>35</v>
      </c>
      <c r="E62" s="50">
        <f t="shared" si="2"/>
        <v>16.86</v>
      </c>
      <c r="F62" s="3"/>
      <c r="G62" s="3"/>
      <c r="H62" s="3">
        <v>16.86</v>
      </c>
      <c r="I62" s="3"/>
      <c r="J62" s="3"/>
      <c r="K62" s="50">
        <f t="shared" si="3"/>
        <v>0</v>
      </c>
      <c r="L62" s="3"/>
      <c r="M62" s="3"/>
      <c r="N62" s="3"/>
      <c r="O62" s="3"/>
      <c r="P62" s="3"/>
      <c r="Q62" s="50">
        <f t="shared" si="4"/>
        <v>0</v>
      </c>
      <c r="R62" s="3"/>
      <c r="S62" s="3"/>
      <c r="T62" s="3"/>
      <c r="U62" s="3"/>
      <c r="V62" s="3"/>
      <c r="W62" s="50">
        <f t="shared" si="5"/>
        <v>0</v>
      </c>
      <c r="X62" s="139"/>
      <c r="Y62" s="139"/>
      <c r="Z62" s="3"/>
      <c r="AA62" s="139"/>
      <c r="AB62" s="139"/>
      <c r="AC62" s="261" t="e">
        <f t="shared" si="6"/>
        <v>#DIV/0!</v>
      </c>
    </row>
    <row r="63" spans="1:29" ht="61.5" customHeight="1" x14ac:dyDescent="0.25">
      <c r="A63" s="404"/>
      <c r="B63" s="445"/>
      <c r="C63" s="447"/>
      <c r="D63" s="119" t="s">
        <v>94</v>
      </c>
      <c r="E63" s="50">
        <f t="shared" si="2"/>
        <v>5.3</v>
      </c>
      <c r="F63" s="3"/>
      <c r="G63" s="3"/>
      <c r="H63" s="3">
        <v>5.3</v>
      </c>
      <c r="I63" s="3"/>
      <c r="J63" s="3"/>
      <c r="K63" s="50">
        <f t="shared" si="3"/>
        <v>0</v>
      </c>
      <c r="L63" s="3"/>
      <c r="M63" s="3"/>
      <c r="N63" s="3"/>
      <c r="O63" s="3"/>
      <c r="P63" s="3"/>
      <c r="Q63" s="50">
        <f t="shared" si="4"/>
        <v>0</v>
      </c>
      <c r="R63" s="3"/>
      <c r="S63" s="3"/>
      <c r="T63" s="3"/>
      <c r="U63" s="3"/>
      <c r="V63" s="3"/>
      <c r="W63" s="50">
        <f t="shared" si="5"/>
        <v>0</v>
      </c>
      <c r="X63" s="139"/>
      <c r="Y63" s="139"/>
      <c r="Z63" s="3"/>
      <c r="AA63" s="139"/>
      <c r="AB63" s="139"/>
      <c r="AC63" s="261" t="e">
        <f t="shared" si="6"/>
        <v>#DIV/0!</v>
      </c>
    </row>
    <row r="64" spans="1:29" ht="57.75" customHeight="1" x14ac:dyDescent="0.25">
      <c r="A64" s="404"/>
      <c r="B64" s="445"/>
      <c r="C64" s="447"/>
      <c r="D64" s="119" t="s">
        <v>97</v>
      </c>
      <c r="E64" s="50">
        <f t="shared" si="2"/>
        <v>33.72</v>
      </c>
      <c r="F64" s="3"/>
      <c r="G64" s="3"/>
      <c r="H64" s="3">
        <v>33.72</v>
      </c>
      <c r="I64" s="3"/>
      <c r="J64" s="3"/>
      <c r="K64" s="50">
        <f t="shared" si="3"/>
        <v>0</v>
      </c>
      <c r="L64" s="3"/>
      <c r="M64" s="3"/>
      <c r="N64" s="3"/>
      <c r="O64" s="3"/>
      <c r="P64" s="3"/>
      <c r="Q64" s="50">
        <f t="shared" si="4"/>
        <v>0</v>
      </c>
      <c r="R64" s="3"/>
      <c r="S64" s="3"/>
      <c r="T64" s="3"/>
      <c r="U64" s="3"/>
      <c r="V64" s="3"/>
      <c r="W64" s="50">
        <f t="shared" si="5"/>
        <v>0</v>
      </c>
      <c r="X64" s="139"/>
      <c r="Y64" s="139"/>
      <c r="Z64" s="3"/>
      <c r="AA64" s="139"/>
      <c r="AB64" s="139"/>
      <c r="AC64" s="261" t="e">
        <f t="shared" si="6"/>
        <v>#DIV/0!</v>
      </c>
    </row>
    <row r="65" spans="1:29" ht="39" customHeight="1" x14ac:dyDescent="0.25">
      <c r="A65" s="404"/>
      <c r="B65" s="445"/>
      <c r="C65" s="447"/>
      <c r="D65" s="119" t="s">
        <v>107</v>
      </c>
      <c r="E65" s="50">
        <f t="shared" si="2"/>
        <v>19.510000000000002</v>
      </c>
      <c r="F65" s="3"/>
      <c r="G65" s="3"/>
      <c r="H65" s="3">
        <v>19.510000000000002</v>
      </c>
      <c r="I65" s="3"/>
      <c r="J65" s="3"/>
      <c r="K65" s="50">
        <f t="shared" si="3"/>
        <v>0</v>
      </c>
      <c r="L65" s="3"/>
      <c r="M65" s="3"/>
      <c r="N65" s="3"/>
      <c r="O65" s="3"/>
      <c r="P65" s="3"/>
      <c r="Q65" s="50">
        <f t="shared" si="4"/>
        <v>0</v>
      </c>
      <c r="R65" s="3"/>
      <c r="S65" s="3"/>
      <c r="T65" s="3"/>
      <c r="U65" s="3"/>
      <c r="V65" s="3"/>
      <c r="W65" s="50">
        <f t="shared" si="5"/>
        <v>0</v>
      </c>
      <c r="X65" s="139"/>
      <c r="Y65" s="139"/>
      <c r="Z65" s="3"/>
      <c r="AA65" s="139"/>
      <c r="AB65" s="139"/>
      <c r="AC65" s="261" t="e">
        <f t="shared" si="6"/>
        <v>#DIV/0!</v>
      </c>
    </row>
    <row r="66" spans="1:29" ht="54.75" customHeight="1" x14ac:dyDescent="0.25">
      <c r="A66" s="404"/>
      <c r="B66" s="445"/>
      <c r="C66" s="447"/>
      <c r="D66" s="119" t="s">
        <v>95</v>
      </c>
      <c r="E66" s="50">
        <f t="shared" si="2"/>
        <v>19.510000000000002</v>
      </c>
      <c r="F66" s="3"/>
      <c r="G66" s="3"/>
      <c r="H66" s="3">
        <v>19.510000000000002</v>
      </c>
      <c r="I66" s="3"/>
      <c r="J66" s="3"/>
      <c r="K66" s="50">
        <f t="shared" si="3"/>
        <v>0</v>
      </c>
      <c r="L66" s="3"/>
      <c r="M66" s="3"/>
      <c r="N66" s="3"/>
      <c r="O66" s="3"/>
      <c r="P66" s="3"/>
      <c r="Q66" s="50">
        <f t="shared" si="4"/>
        <v>0</v>
      </c>
      <c r="R66" s="3"/>
      <c r="S66" s="3"/>
      <c r="T66" s="3"/>
      <c r="U66" s="3"/>
      <c r="V66" s="3"/>
      <c r="W66" s="50">
        <f t="shared" si="5"/>
        <v>0</v>
      </c>
      <c r="X66" s="139"/>
      <c r="Y66" s="139"/>
      <c r="Z66" s="3"/>
      <c r="AA66" s="139"/>
      <c r="AB66" s="139"/>
      <c r="AC66" s="261" t="e">
        <f t="shared" si="6"/>
        <v>#DIV/0!</v>
      </c>
    </row>
    <row r="67" spans="1:29" ht="50.25" customHeight="1" x14ac:dyDescent="0.25">
      <c r="A67" s="404"/>
      <c r="B67" s="445"/>
      <c r="C67" s="447"/>
      <c r="D67" s="119" t="s">
        <v>227</v>
      </c>
      <c r="E67" s="50">
        <f t="shared" si="2"/>
        <v>2.65</v>
      </c>
      <c r="F67" s="3"/>
      <c r="G67" s="3"/>
      <c r="H67" s="3">
        <v>2.65</v>
      </c>
      <c r="I67" s="3"/>
      <c r="J67" s="3"/>
      <c r="K67" s="50">
        <f t="shared" si="3"/>
        <v>0</v>
      </c>
      <c r="L67" s="3"/>
      <c r="M67" s="3"/>
      <c r="N67" s="3"/>
      <c r="O67" s="3"/>
      <c r="P67" s="3"/>
      <c r="Q67" s="50">
        <f t="shared" si="4"/>
        <v>0</v>
      </c>
      <c r="R67" s="3"/>
      <c r="S67" s="3"/>
      <c r="T67" s="3"/>
      <c r="U67" s="3"/>
      <c r="V67" s="3"/>
      <c r="W67" s="50">
        <f t="shared" si="5"/>
        <v>0</v>
      </c>
      <c r="X67" s="139"/>
      <c r="Y67" s="139"/>
      <c r="Z67" s="3"/>
      <c r="AA67" s="139"/>
      <c r="AB67" s="139"/>
      <c r="AC67" s="261" t="e">
        <f t="shared" si="6"/>
        <v>#DIV/0!</v>
      </c>
    </row>
    <row r="68" spans="1:29" ht="51" customHeight="1" x14ac:dyDescent="0.25">
      <c r="A68" s="404"/>
      <c r="B68" s="445"/>
      <c r="C68" s="447"/>
      <c r="D68" s="119" t="s">
        <v>101</v>
      </c>
      <c r="E68" s="50">
        <f t="shared" si="2"/>
        <v>2.65</v>
      </c>
      <c r="F68" s="3"/>
      <c r="G68" s="3"/>
      <c r="H68" s="3">
        <v>2.65</v>
      </c>
      <c r="I68" s="3"/>
      <c r="J68" s="3"/>
      <c r="K68" s="50">
        <f t="shared" si="3"/>
        <v>0</v>
      </c>
      <c r="L68" s="3"/>
      <c r="M68" s="3"/>
      <c r="N68" s="3"/>
      <c r="O68" s="3"/>
      <c r="P68" s="3"/>
      <c r="Q68" s="50">
        <f t="shared" si="4"/>
        <v>0</v>
      </c>
      <c r="R68" s="3"/>
      <c r="S68" s="3"/>
      <c r="T68" s="3"/>
      <c r="U68" s="3"/>
      <c r="V68" s="3"/>
      <c r="W68" s="50">
        <f t="shared" si="5"/>
        <v>0</v>
      </c>
      <c r="X68" s="139"/>
      <c r="Y68" s="139"/>
      <c r="Z68" s="3"/>
      <c r="AA68" s="139"/>
      <c r="AB68" s="139"/>
      <c r="AC68" s="261" t="e">
        <f t="shared" si="6"/>
        <v>#DIV/0!</v>
      </c>
    </row>
    <row r="69" spans="1:29" ht="48.75" customHeight="1" x14ac:dyDescent="0.25">
      <c r="A69" s="404"/>
      <c r="B69" s="445"/>
      <c r="C69" s="447"/>
      <c r="D69" s="119" t="s">
        <v>228</v>
      </c>
      <c r="E69" s="50">
        <f t="shared" si="2"/>
        <v>16.86</v>
      </c>
      <c r="F69" s="3"/>
      <c r="G69" s="3"/>
      <c r="H69" s="3">
        <v>16.86</v>
      </c>
      <c r="I69" s="3"/>
      <c r="J69" s="3"/>
      <c r="K69" s="50">
        <f t="shared" si="3"/>
        <v>0</v>
      </c>
      <c r="L69" s="3"/>
      <c r="M69" s="3"/>
      <c r="N69" s="3"/>
      <c r="O69" s="3"/>
      <c r="P69" s="3"/>
      <c r="Q69" s="50">
        <f t="shared" si="4"/>
        <v>0</v>
      </c>
      <c r="R69" s="3"/>
      <c r="S69" s="3"/>
      <c r="T69" s="3"/>
      <c r="U69" s="3"/>
      <c r="V69" s="3"/>
      <c r="W69" s="50">
        <f t="shared" si="5"/>
        <v>0</v>
      </c>
      <c r="X69" s="139"/>
      <c r="Y69" s="139"/>
      <c r="Z69" s="3"/>
      <c r="AA69" s="139"/>
      <c r="AB69" s="139"/>
      <c r="AC69" s="261" t="e">
        <f t="shared" si="6"/>
        <v>#DIV/0!</v>
      </c>
    </row>
    <row r="70" spans="1:29" ht="88.5" customHeight="1" x14ac:dyDescent="0.25">
      <c r="A70" s="404"/>
      <c r="B70" s="445"/>
      <c r="C70" s="447"/>
      <c r="D70" s="119" t="s">
        <v>229</v>
      </c>
      <c r="E70" s="50">
        <f t="shared" si="2"/>
        <v>16.86</v>
      </c>
      <c r="F70" s="3"/>
      <c r="G70" s="3"/>
      <c r="H70" s="3">
        <v>16.86</v>
      </c>
      <c r="I70" s="3"/>
      <c r="J70" s="3"/>
      <c r="K70" s="50">
        <f t="shared" si="3"/>
        <v>0</v>
      </c>
      <c r="L70" s="3"/>
      <c r="M70" s="3"/>
      <c r="N70" s="3"/>
      <c r="O70" s="3"/>
      <c r="P70" s="3"/>
      <c r="Q70" s="50">
        <f t="shared" si="4"/>
        <v>0</v>
      </c>
      <c r="R70" s="3"/>
      <c r="S70" s="3"/>
      <c r="T70" s="3"/>
      <c r="U70" s="3"/>
      <c r="V70" s="3"/>
      <c r="W70" s="50">
        <f t="shared" si="5"/>
        <v>0</v>
      </c>
      <c r="X70" s="139"/>
      <c r="Y70" s="139"/>
      <c r="Z70" s="3"/>
      <c r="AA70" s="139"/>
      <c r="AB70" s="139"/>
      <c r="AC70" s="261" t="e">
        <f t="shared" si="6"/>
        <v>#DIV/0!</v>
      </c>
    </row>
    <row r="71" spans="1:29" ht="61.5" customHeight="1" x14ac:dyDescent="0.25">
      <c r="A71" s="404"/>
      <c r="B71" s="445"/>
      <c r="C71" s="447" t="s">
        <v>233</v>
      </c>
      <c r="D71" s="228" t="s">
        <v>47</v>
      </c>
      <c r="E71" s="230">
        <f>E72+E73+E74+E75+E76+E77+E78+E79+E80+E81+E82+E83</f>
        <v>184.32999999999996</v>
      </c>
      <c r="F71" s="230">
        <f t="shared" ref="F71:AB71" si="13">F72+F73+F74+F75+F76+F77+F78+F79+F80+F81+F82+F83</f>
        <v>0</v>
      </c>
      <c r="G71" s="230">
        <f t="shared" si="13"/>
        <v>0</v>
      </c>
      <c r="H71" s="230">
        <f t="shared" si="13"/>
        <v>184.32999999999996</v>
      </c>
      <c r="I71" s="230">
        <f t="shared" si="13"/>
        <v>0</v>
      </c>
      <c r="J71" s="230">
        <f t="shared" si="13"/>
        <v>0</v>
      </c>
      <c r="K71" s="230">
        <f t="shared" si="13"/>
        <v>0</v>
      </c>
      <c r="L71" s="230">
        <f t="shared" si="13"/>
        <v>0</v>
      </c>
      <c r="M71" s="230">
        <f t="shared" si="13"/>
        <v>0</v>
      </c>
      <c r="N71" s="230">
        <f t="shared" si="13"/>
        <v>0</v>
      </c>
      <c r="O71" s="230">
        <f t="shared" si="13"/>
        <v>0</v>
      </c>
      <c r="P71" s="230">
        <f t="shared" si="13"/>
        <v>0</v>
      </c>
      <c r="Q71" s="230">
        <f t="shared" si="13"/>
        <v>0</v>
      </c>
      <c r="R71" s="230">
        <f t="shared" si="13"/>
        <v>0</v>
      </c>
      <c r="S71" s="230">
        <f t="shared" si="13"/>
        <v>0</v>
      </c>
      <c r="T71" s="230">
        <f t="shared" si="13"/>
        <v>0</v>
      </c>
      <c r="U71" s="230">
        <f t="shared" si="13"/>
        <v>0</v>
      </c>
      <c r="V71" s="230">
        <f t="shared" si="13"/>
        <v>0</v>
      </c>
      <c r="W71" s="230">
        <f t="shared" si="13"/>
        <v>0</v>
      </c>
      <c r="X71" s="230">
        <f t="shared" si="13"/>
        <v>0</v>
      </c>
      <c r="Y71" s="230">
        <f t="shared" si="13"/>
        <v>0</v>
      </c>
      <c r="Z71" s="230">
        <f t="shared" si="13"/>
        <v>0</v>
      </c>
      <c r="AA71" s="230">
        <f t="shared" si="13"/>
        <v>0</v>
      </c>
      <c r="AB71" s="230">
        <f t="shared" si="13"/>
        <v>0</v>
      </c>
      <c r="AC71" s="137" t="e">
        <f t="shared" si="6"/>
        <v>#DIV/0!</v>
      </c>
    </row>
    <row r="72" spans="1:29" ht="35.25" customHeight="1" x14ac:dyDescent="0.25">
      <c r="A72" s="404"/>
      <c r="B72" s="445"/>
      <c r="C72" s="447"/>
      <c r="D72" s="198" t="s">
        <v>52</v>
      </c>
      <c r="E72" s="50">
        <f>F72+G72+H72+I72+J72</f>
        <v>24.2</v>
      </c>
      <c r="F72" s="51"/>
      <c r="G72" s="51"/>
      <c r="H72" s="51">
        <v>24.2</v>
      </c>
      <c r="I72" s="51"/>
      <c r="J72" s="51"/>
      <c r="K72" s="50">
        <f>L72+M72+N72+O72+P72</f>
        <v>0</v>
      </c>
      <c r="L72" s="51"/>
      <c r="M72" s="51"/>
      <c r="N72" s="51"/>
      <c r="O72" s="51"/>
      <c r="P72" s="51"/>
      <c r="Q72" s="230">
        <f>R72+S72+T72+U72+V72</f>
        <v>0</v>
      </c>
      <c r="R72" s="51"/>
      <c r="S72" s="51"/>
      <c r="T72" s="51"/>
      <c r="U72" s="51"/>
      <c r="V72" s="51"/>
      <c r="W72" s="230">
        <f>X72+Y72+Z72+AA72+AB72</f>
        <v>0</v>
      </c>
      <c r="X72" s="238"/>
      <c r="Y72" s="238"/>
      <c r="Z72" s="238"/>
      <c r="AA72" s="238"/>
      <c r="AB72" s="238"/>
      <c r="AC72" s="261" t="e">
        <f t="shared" ref="AC72:AC101" si="14">W72/Q72%</f>
        <v>#DIV/0!</v>
      </c>
    </row>
    <row r="73" spans="1:29" ht="50.25" customHeight="1" x14ac:dyDescent="0.25">
      <c r="A73" s="404"/>
      <c r="B73" s="445"/>
      <c r="C73" s="447"/>
      <c r="D73" s="198" t="s">
        <v>106</v>
      </c>
      <c r="E73" s="50">
        <f t="shared" ref="E73:E83" si="15">F73+G73+H73+I73+J73</f>
        <v>24.2</v>
      </c>
      <c r="F73" s="51"/>
      <c r="G73" s="51"/>
      <c r="H73" s="51">
        <v>24.2</v>
      </c>
      <c r="I73" s="51"/>
      <c r="J73" s="51"/>
      <c r="K73" s="50">
        <f t="shared" ref="K73:K83" si="16">L73+M73+N73+O73+P73</f>
        <v>0</v>
      </c>
      <c r="L73" s="51"/>
      <c r="M73" s="51"/>
      <c r="N73" s="51"/>
      <c r="O73" s="51"/>
      <c r="P73" s="51"/>
      <c r="Q73" s="230">
        <f t="shared" ref="Q73:Q83" si="17">R73+S73+T73+U73+V73</f>
        <v>0</v>
      </c>
      <c r="R73" s="51"/>
      <c r="S73" s="51"/>
      <c r="T73" s="51"/>
      <c r="U73" s="51"/>
      <c r="V73" s="51"/>
      <c r="W73" s="230">
        <f t="shared" ref="W73:W83" si="18">X73+Y73+Z73+AA73+AB73</f>
        <v>0</v>
      </c>
      <c r="X73" s="238"/>
      <c r="Y73" s="238"/>
      <c r="Z73" s="238"/>
      <c r="AA73" s="238"/>
      <c r="AB73" s="238"/>
      <c r="AC73" s="261" t="e">
        <f t="shared" si="14"/>
        <v>#DIV/0!</v>
      </c>
    </row>
    <row r="74" spans="1:29" ht="15" customHeight="1" x14ac:dyDescent="0.25">
      <c r="A74" s="404"/>
      <c r="B74" s="445"/>
      <c r="C74" s="447"/>
      <c r="D74" s="198" t="s">
        <v>91</v>
      </c>
      <c r="E74" s="50">
        <f t="shared" si="15"/>
        <v>12.1</v>
      </c>
      <c r="F74" s="51"/>
      <c r="G74" s="51"/>
      <c r="H74" s="51">
        <v>12.1</v>
      </c>
      <c r="I74" s="51"/>
      <c r="J74" s="51"/>
      <c r="K74" s="50">
        <f t="shared" si="16"/>
        <v>0</v>
      </c>
      <c r="L74" s="51"/>
      <c r="M74" s="51"/>
      <c r="N74" s="51"/>
      <c r="O74" s="51"/>
      <c r="P74" s="51"/>
      <c r="Q74" s="230">
        <f t="shared" si="17"/>
        <v>0</v>
      </c>
      <c r="R74" s="51"/>
      <c r="S74" s="51"/>
      <c r="T74" s="51"/>
      <c r="U74" s="51"/>
      <c r="V74" s="51"/>
      <c r="W74" s="230">
        <f t="shared" si="18"/>
        <v>0</v>
      </c>
      <c r="X74" s="238"/>
      <c r="Y74" s="238"/>
      <c r="Z74" s="238"/>
      <c r="AA74" s="238"/>
      <c r="AB74" s="238"/>
      <c r="AC74" s="261" t="e">
        <f t="shared" si="14"/>
        <v>#DIV/0!</v>
      </c>
    </row>
    <row r="75" spans="1:29" ht="15" customHeight="1" x14ac:dyDescent="0.25">
      <c r="A75" s="404"/>
      <c r="B75" s="445"/>
      <c r="C75" s="447"/>
      <c r="D75" s="198" t="s">
        <v>111</v>
      </c>
      <c r="E75" s="50">
        <f t="shared" si="15"/>
        <v>12.1</v>
      </c>
      <c r="F75" s="51"/>
      <c r="G75" s="51"/>
      <c r="H75" s="51">
        <v>12.1</v>
      </c>
      <c r="I75" s="51"/>
      <c r="J75" s="51"/>
      <c r="K75" s="50">
        <f t="shared" si="16"/>
        <v>0</v>
      </c>
      <c r="L75" s="51"/>
      <c r="M75" s="51"/>
      <c r="N75" s="51"/>
      <c r="O75" s="51"/>
      <c r="P75" s="51"/>
      <c r="Q75" s="230">
        <f t="shared" si="17"/>
        <v>0</v>
      </c>
      <c r="R75" s="51"/>
      <c r="S75" s="51"/>
      <c r="T75" s="51"/>
      <c r="U75" s="51"/>
      <c r="V75" s="51"/>
      <c r="W75" s="230">
        <f t="shared" si="18"/>
        <v>0</v>
      </c>
      <c r="X75" s="238"/>
      <c r="Y75" s="238"/>
      <c r="Z75" s="238"/>
      <c r="AA75" s="238"/>
      <c r="AB75" s="238"/>
      <c r="AC75" s="261" t="e">
        <f t="shared" si="14"/>
        <v>#DIV/0!</v>
      </c>
    </row>
    <row r="76" spans="1:29" ht="15" customHeight="1" x14ac:dyDescent="0.25">
      <c r="A76" s="404"/>
      <c r="B76" s="445"/>
      <c r="C76" s="447"/>
      <c r="D76" s="198" t="s">
        <v>96</v>
      </c>
      <c r="E76" s="50">
        <f t="shared" si="15"/>
        <v>12.1</v>
      </c>
      <c r="F76" s="51"/>
      <c r="G76" s="51"/>
      <c r="H76" s="51">
        <v>12.1</v>
      </c>
      <c r="I76" s="51"/>
      <c r="J76" s="51"/>
      <c r="K76" s="50">
        <f t="shared" si="16"/>
        <v>0</v>
      </c>
      <c r="L76" s="51"/>
      <c r="M76" s="51"/>
      <c r="N76" s="51"/>
      <c r="O76" s="51"/>
      <c r="P76" s="51"/>
      <c r="Q76" s="230">
        <f t="shared" si="17"/>
        <v>0</v>
      </c>
      <c r="R76" s="51"/>
      <c r="S76" s="51"/>
      <c r="T76" s="51"/>
      <c r="U76" s="51"/>
      <c r="V76" s="51"/>
      <c r="W76" s="230">
        <f t="shared" si="18"/>
        <v>0</v>
      </c>
      <c r="X76" s="238"/>
      <c r="Y76" s="238"/>
      <c r="Z76" s="238"/>
      <c r="AA76" s="238"/>
      <c r="AB76" s="238"/>
      <c r="AC76" s="261" t="e">
        <f t="shared" si="14"/>
        <v>#DIV/0!</v>
      </c>
    </row>
    <row r="77" spans="1:29" ht="15" customHeight="1" x14ac:dyDescent="0.25">
      <c r="A77" s="404"/>
      <c r="B77" s="445"/>
      <c r="C77" s="447"/>
      <c r="D77" s="198" t="s">
        <v>92</v>
      </c>
      <c r="E77" s="50">
        <f t="shared" si="15"/>
        <v>12.1</v>
      </c>
      <c r="F77" s="51"/>
      <c r="G77" s="51"/>
      <c r="H77" s="51">
        <v>12.1</v>
      </c>
      <c r="I77" s="51"/>
      <c r="J77" s="51"/>
      <c r="K77" s="50">
        <f t="shared" si="16"/>
        <v>0</v>
      </c>
      <c r="L77" s="51"/>
      <c r="M77" s="51"/>
      <c r="N77" s="51"/>
      <c r="O77" s="51"/>
      <c r="P77" s="51"/>
      <c r="Q77" s="230">
        <f t="shared" si="17"/>
        <v>0</v>
      </c>
      <c r="R77" s="51"/>
      <c r="S77" s="51"/>
      <c r="T77" s="51"/>
      <c r="U77" s="51"/>
      <c r="V77" s="51"/>
      <c r="W77" s="230">
        <f t="shared" si="18"/>
        <v>0</v>
      </c>
      <c r="X77" s="238"/>
      <c r="Y77" s="238"/>
      <c r="Z77" s="238"/>
      <c r="AA77" s="238"/>
      <c r="AB77" s="238"/>
      <c r="AC77" s="261" t="e">
        <f t="shared" si="14"/>
        <v>#DIV/0!</v>
      </c>
    </row>
    <row r="78" spans="1:29" ht="15" customHeight="1" x14ac:dyDescent="0.25">
      <c r="A78" s="404"/>
      <c r="B78" s="445"/>
      <c r="C78" s="447"/>
      <c r="D78" s="198" t="s">
        <v>99</v>
      </c>
      <c r="E78" s="50">
        <f t="shared" si="15"/>
        <v>12.1</v>
      </c>
      <c r="F78" s="51"/>
      <c r="G78" s="51"/>
      <c r="H78" s="51">
        <v>12.1</v>
      </c>
      <c r="I78" s="51"/>
      <c r="J78" s="51"/>
      <c r="K78" s="50">
        <f t="shared" si="16"/>
        <v>0</v>
      </c>
      <c r="L78" s="51"/>
      <c r="M78" s="51"/>
      <c r="N78" s="51"/>
      <c r="O78" s="51"/>
      <c r="P78" s="51"/>
      <c r="Q78" s="230">
        <f t="shared" si="17"/>
        <v>0</v>
      </c>
      <c r="R78" s="51"/>
      <c r="S78" s="51"/>
      <c r="T78" s="51"/>
      <c r="U78" s="51"/>
      <c r="V78" s="51"/>
      <c r="W78" s="230">
        <f t="shared" si="18"/>
        <v>0</v>
      </c>
      <c r="X78" s="238"/>
      <c r="Y78" s="238"/>
      <c r="Z78" s="238"/>
      <c r="AA78" s="238"/>
      <c r="AB78" s="238"/>
      <c r="AC78" s="261" t="e">
        <f t="shared" si="14"/>
        <v>#DIV/0!</v>
      </c>
    </row>
    <row r="79" spans="1:29" ht="15" customHeight="1" x14ac:dyDescent="0.25">
      <c r="A79" s="404"/>
      <c r="B79" s="445"/>
      <c r="C79" s="447"/>
      <c r="D79" s="198" t="s">
        <v>97</v>
      </c>
      <c r="E79" s="50">
        <f t="shared" si="15"/>
        <v>24.2</v>
      </c>
      <c r="F79" s="51"/>
      <c r="G79" s="51"/>
      <c r="H79" s="51">
        <v>24.2</v>
      </c>
      <c r="I79" s="51"/>
      <c r="J79" s="51"/>
      <c r="K79" s="50">
        <f t="shared" si="16"/>
        <v>0</v>
      </c>
      <c r="L79" s="51"/>
      <c r="M79" s="51"/>
      <c r="N79" s="51"/>
      <c r="O79" s="51"/>
      <c r="P79" s="51"/>
      <c r="Q79" s="230">
        <f t="shared" si="17"/>
        <v>0</v>
      </c>
      <c r="R79" s="51"/>
      <c r="S79" s="51"/>
      <c r="T79" s="51"/>
      <c r="U79" s="51"/>
      <c r="V79" s="51"/>
      <c r="W79" s="230">
        <f t="shared" si="18"/>
        <v>0</v>
      </c>
      <c r="X79" s="238"/>
      <c r="Y79" s="238"/>
      <c r="Z79" s="238"/>
      <c r="AA79" s="238"/>
      <c r="AB79" s="238"/>
      <c r="AC79" s="261" t="e">
        <f t="shared" si="14"/>
        <v>#DIV/0!</v>
      </c>
    </row>
    <row r="80" spans="1:29" ht="15" customHeight="1" x14ac:dyDescent="0.25">
      <c r="A80" s="404"/>
      <c r="B80" s="445"/>
      <c r="C80" s="447"/>
      <c r="D80" s="198" t="s">
        <v>107</v>
      </c>
      <c r="E80" s="50">
        <f t="shared" si="15"/>
        <v>2.83</v>
      </c>
      <c r="F80" s="51"/>
      <c r="G80" s="51"/>
      <c r="H80" s="51">
        <v>2.83</v>
      </c>
      <c r="I80" s="51"/>
      <c r="J80" s="51"/>
      <c r="K80" s="50">
        <f t="shared" si="16"/>
        <v>0</v>
      </c>
      <c r="L80" s="51"/>
      <c r="M80" s="51"/>
      <c r="N80" s="51"/>
      <c r="O80" s="51"/>
      <c r="P80" s="51"/>
      <c r="Q80" s="230">
        <f t="shared" si="17"/>
        <v>0</v>
      </c>
      <c r="R80" s="51"/>
      <c r="S80" s="51"/>
      <c r="T80" s="51"/>
      <c r="U80" s="51"/>
      <c r="V80" s="51"/>
      <c r="W80" s="230">
        <f t="shared" si="18"/>
        <v>0</v>
      </c>
      <c r="X80" s="238"/>
      <c r="Y80" s="238"/>
      <c r="Z80" s="238"/>
      <c r="AA80" s="238"/>
      <c r="AB80" s="238"/>
      <c r="AC80" s="261" t="e">
        <f t="shared" si="14"/>
        <v>#DIV/0!</v>
      </c>
    </row>
    <row r="81" spans="1:29" ht="63.75" customHeight="1" x14ac:dyDescent="0.25">
      <c r="A81" s="404"/>
      <c r="B81" s="445"/>
      <c r="C81" s="447"/>
      <c r="D81" s="198" t="s">
        <v>234</v>
      </c>
      <c r="E81" s="50">
        <f t="shared" si="15"/>
        <v>24.2</v>
      </c>
      <c r="F81" s="51"/>
      <c r="G81" s="51"/>
      <c r="H81" s="51">
        <v>24.2</v>
      </c>
      <c r="I81" s="51"/>
      <c r="J81" s="51"/>
      <c r="K81" s="50">
        <f t="shared" si="16"/>
        <v>0</v>
      </c>
      <c r="L81" s="51"/>
      <c r="M81" s="51"/>
      <c r="N81" s="51"/>
      <c r="O81" s="51"/>
      <c r="P81" s="51"/>
      <c r="Q81" s="230">
        <f t="shared" si="17"/>
        <v>0</v>
      </c>
      <c r="R81" s="51"/>
      <c r="S81" s="51"/>
      <c r="T81" s="51"/>
      <c r="U81" s="51"/>
      <c r="V81" s="51"/>
      <c r="W81" s="230">
        <f t="shared" si="18"/>
        <v>0</v>
      </c>
      <c r="X81" s="238"/>
      <c r="Y81" s="238"/>
      <c r="Z81" s="238"/>
      <c r="AA81" s="238"/>
      <c r="AB81" s="238"/>
      <c r="AC81" s="261" t="e">
        <f t="shared" si="14"/>
        <v>#DIV/0!</v>
      </c>
    </row>
    <row r="82" spans="1:29" ht="76.5" customHeight="1" x14ac:dyDescent="0.25">
      <c r="A82" s="404"/>
      <c r="B82" s="445"/>
      <c r="C82" s="447"/>
      <c r="D82" s="198" t="s">
        <v>235</v>
      </c>
      <c r="E82" s="50">
        <f t="shared" si="15"/>
        <v>12.1</v>
      </c>
      <c r="F82" s="51"/>
      <c r="G82" s="51"/>
      <c r="H82" s="51">
        <v>12.1</v>
      </c>
      <c r="I82" s="51"/>
      <c r="J82" s="51"/>
      <c r="K82" s="50">
        <f t="shared" si="16"/>
        <v>0</v>
      </c>
      <c r="L82" s="51"/>
      <c r="M82" s="51"/>
      <c r="N82" s="51"/>
      <c r="O82" s="51"/>
      <c r="P82" s="51"/>
      <c r="Q82" s="230">
        <f t="shared" si="17"/>
        <v>0</v>
      </c>
      <c r="R82" s="51"/>
      <c r="S82" s="51"/>
      <c r="T82" s="51"/>
      <c r="U82" s="51"/>
      <c r="V82" s="51"/>
      <c r="W82" s="230">
        <f t="shared" si="18"/>
        <v>0</v>
      </c>
      <c r="X82" s="238"/>
      <c r="Y82" s="238"/>
      <c r="Z82" s="238"/>
      <c r="AA82" s="238"/>
      <c r="AB82" s="238"/>
      <c r="AC82" s="261" t="e">
        <f t="shared" si="14"/>
        <v>#DIV/0!</v>
      </c>
    </row>
    <row r="83" spans="1:29" ht="58.5" customHeight="1" x14ac:dyDescent="0.25">
      <c r="A83" s="404"/>
      <c r="B83" s="445"/>
      <c r="C83" s="448"/>
      <c r="D83" s="198" t="s">
        <v>236</v>
      </c>
      <c r="E83" s="50">
        <f t="shared" si="15"/>
        <v>12.1</v>
      </c>
      <c r="F83" s="51"/>
      <c r="G83" s="51"/>
      <c r="H83" s="51">
        <v>12.1</v>
      </c>
      <c r="I83" s="51"/>
      <c r="J83" s="51"/>
      <c r="K83" s="50">
        <f t="shared" si="16"/>
        <v>0</v>
      </c>
      <c r="L83" s="51"/>
      <c r="M83" s="51"/>
      <c r="N83" s="51"/>
      <c r="O83" s="51"/>
      <c r="P83" s="51"/>
      <c r="Q83" s="230">
        <f t="shared" si="17"/>
        <v>0</v>
      </c>
      <c r="R83" s="51"/>
      <c r="S83" s="51"/>
      <c r="T83" s="51"/>
      <c r="U83" s="51"/>
      <c r="V83" s="51"/>
      <c r="W83" s="230">
        <f t="shared" si="18"/>
        <v>0</v>
      </c>
      <c r="X83" s="238"/>
      <c r="Y83" s="238"/>
      <c r="Z83" s="238"/>
      <c r="AA83" s="238"/>
      <c r="AB83" s="238"/>
      <c r="AC83" s="261" t="e">
        <f t="shared" si="14"/>
        <v>#DIV/0!</v>
      </c>
    </row>
    <row r="84" spans="1:29" ht="38.25" customHeight="1" x14ac:dyDescent="0.25">
      <c r="A84" s="404"/>
      <c r="B84" s="446"/>
      <c r="C84" s="448" t="s">
        <v>243</v>
      </c>
      <c r="D84" s="300" t="s">
        <v>145</v>
      </c>
      <c r="E84" s="263">
        <f>E85+E86+E87+E88+E89+E90+E91+E92+E93+E94+E95+E96+E97+E98+E99+E100+E101+E102+E103+E104+E105</f>
        <v>3108.48</v>
      </c>
      <c r="F84" s="263">
        <f t="shared" ref="F84:AB84" si="19">F85+F86+F87+F88+F89+F90+F91+F92+F93+F94+F95+F96+F97+F98+F99+F100+F101+F102+F103+F104+F105</f>
        <v>0</v>
      </c>
      <c r="G84" s="263">
        <f t="shared" si="19"/>
        <v>0</v>
      </c>
      <c r="H84" s="263">
        <f t="shared" si="19"/>
        <v>3108.48</v>
      </c>
      <c r="I84" s="263">
        <f t="shared" si="19"/>
        <v>0</v>
      </c>
      <c r="J84" s="263">
        <f t="shared" si="19"/>
        <v>0</v>
      </c>
      <c r="K84" s="263">
        <f t="shared" si="19"/>
        <v>1757.53</v>
      </c>
      <c r="L84" s="263">
        <f t="shared" si="19"/>
        <v>0</v>
      </c>
      <c r="M84" s="263">
        <f t="shared" si="19"/>
        <v>0</v>
      </c>
      <c r="N84" s="263">
        <f t="shared" si="19"/>
        <v>1757.53</v>
      </c>
      <c r="O84" s="263">
        <f t="shared" si="19"/>
        <v>0</v>
      </c>
      <c r="P84" s="263">
        <f t="shared" si="19"/>
        <v>0</v>
      </c>
      <c r="Q84" s="263">
        <f t="shared" si="19"/>
        <v>1757.53</v>
      </c>
      <c r="R84" s="263">
        <f t="shared" si="19"/>
        <v>0</v>
      </c>
      <c r="S84" s="263">
        <f t="shared" si="19"/>
        <v>0</v>
      </c>
      <c r="T84" s="263">
        <f t="shared" si="19"/>
        <v>1757.53</v>
      </c>
      <c r="U84" s="263">
        <f t="shared" si="19"/>
        <v>0</v>
      </c>
      <c r="V84" s="263">
        <f t="shared" si="19"/>
        <v>0</v>
      </c>
      <c r="W84" s="263">
        <f t="shared" si="19"/>
        <v>1757.5249999999999</v>
      </c>
      <c r="X84" s="263">
        <f t="shared" si="19"/>
        <v>0</v>
      </c>
      <c r="Y84" s="263">
        <f t="shared" si="19"/>
        <v>0</v>
      </c>
      <c r="Z84" s="263">
        <f t="shared" si="19"/>
        <v>1757.5249999999999</v>
      </c>
      <c r="AA84" s="263">
        <f t="shared" si="19"/>
        <v>0</v>
      </c>
      <c r="AB84" s="263">
        <f t="shared" si="19"/>
        <v>0</v>
      </c>
      <c r="AC84" s="137">
        <f t="shared" si="14"/>
        <v>99.999715509834829</v>
      </c>
    </row>
    <row r="85" spans="1:29" x14ac:dyDescent="0.25">
      <c r="A85" s="404"/>
      <c r="B85" s="446"/>
      <c r="C85" s="449"/>
      <c r="D85" s="301" t="s">
        <v>52</v>
      </c>
      <c r="E85" s="192">
        <f>F85+G85+H85+I85+J85</f>
        <v>138.78</v>
      </c>
      <c r="F85" s="190"/>
      <c r="G85" s="190"/>
      <c r="H85" s="171">
        <f>N85*2</f>
        <v>138.78</v>
      </c>
      <c r="I85" s="190"/>
      <c r="J85" s="190"/>
      <c r="K85" s="192">
        <f>L85+M85+N85+O85+P85</f>
        <v>69.39</v>
      </c>
      <c r="L85" s="190"/>
      <c r="M85" s="190"/>
      <c r="N85" s="303">
        <v>69.39</v>
      </c>
      <c r="O85" s="190"/>
      <c r="P85" s="190"/>
      <c r="Q85" s="192">
        <f>R85+S85+T85+U85+V85</f>
        <v>69.39</v>
      </c>
      <c r="R85" s="190"/>
      <c r="S85" s="190"/>
      <c r="T85" s="190">
        <f>N85</f>
        <v>69.39</v>
      </c>
      <c r="U85" s="190"/>
      <c r="V85" s="190"/>
      <c r="W85" s="192">
        <f>X85+Y85+Z85+AA85+AB85</f>
        <v>69.39</v>
      </c>
      <c r="X85" s="172"/>
      <c r="Y85" s="172"/>
      <c r="Z85" s="309">
        <v>69.39</v>
      </c>
      <c r="AA85" s="172"/>
      <c r="AB85" s="172"/>
      <c r="AC85" s="261">
        <f t="shared" si="14"/>
        <v>100</v>
      </c>
    </row>
    <row r="86" spans="1:29" x14ac:dyDescent="0.25">
      <c r="A86" s="404"/>
      <c r="B86" s="446"/>
      <c r="C86" s="449"/>
      <c r="D86" s="301" t="s">
        <v>86</v>
      </c>
      <c r="E86" s="192">
        <f t="shared" ref="E86:E105" si="20">F86+G86+H86+I86+J86</f>
        <v>160.76</v>
      </c>
      <c r="F86" s="190"/>
      <c r="G86" s="190"/>
      <c r="H86" s="171">
        <f t="shared" ref="H86:H101" si="21">N86*2</f>
        <v>160.76</v>
      </c>
      <c r="I86" s="190"/>
      <c r="J86" s="190"/>
      <c r="K86" s="192">
        <f t="shared" ref="K86:K105" si="22">L86+M86+N86+O86+P86</f>
        <v>80.38</v>
      </c>
      <c r="L86" s="190"/>
      <c r="M86" s="190"/>
      <c r="N86" s="303">
        <v>80.38</v>
      </c>
      <c r="O86" s="190"/>
      <c r="P86" s="190"/>
      <c r="Q86" s="192">
        <f t="shared" ref="Q86:Q105" si="23">R86+S86+T86+U86+V86</f>
        <v>80.38</v>
      </c>
      <c r="R86" s="190"/>
      <c r="S86" s="190"/>
      <c r="T86" s="190">
        <f t="shared" ref="T86:T105" si="24">N86</f>
        <v>80.38</v>
      </c>
      <c r="U86" s="190"/>
      <c r="V86" s="190"/>
      <c r="W86" s="192">
        <f t="shared" ref="W86:W105" si="25">X86+Y86+Z86+AA86+AB86</f>
        <v>80.38</v>
      </c>
      <c r="X86" s="172"/>
      <c r="Y86" s="172"/>
      <c r="Z86" s="309">
        <v>80.38</v>
      </c>
      <c r="AA86" s="172"/>
      <c r="AB86" s="172"/>
      <c r="AC86" s="261">
        <f t="shared" si="14"/>
        <v>100</v>
      </c>
    </row>
    <row r="87" spans="1:29" ht="30" x14ac:dyDescent="0.25">
      <c r="A87" s="404"/>
      <c r="B87" s="446"/>
      <c r="C87" s="449"/>
      <c r="D87" s="301" t="s">
        <v>106</v>
      </c>
      <c r="E87" s="192">
        <f t="shared" si="20"/>
        <v>150.52000000000001</v>
      </c>
      <c r="F87" s="190"/>
      <c r="G87" s="190"/>
      <c r="H87" s="171">
        <f t="shared" si="21"/>
        <v>150.52000000000001</v>
      </c>
      <c r="I87" s="190"/>
      <c r="J87" s="190"/>
      <c r="K87" s="192">
        <f t="shared" si="22"/>
        <v>75.260000000000005</v>
      </c>
      <c r="L87" s="190"/>
      <c r="M87" s="190"/>
      <c r="N87" s="303">
        <v>75.260000000000005</v>
      </c>
      <c r="O87" s="190"/>
      <c r="P87" s="190"/>
      <c r="Q87" s="192">
        <f t="shared" si="23"/>
        <v>75.260000000000005</v>
      </c>
      <c r="R87" s="190"/>
      <c r="S87" s="190"/>
      <c r="T87" s="190">
        <f t="shared" si="24"/>
        <v>75.260000000000005</v>
      </c>
      <c r="U87" s="190"/>
      <c r="V87" s="190"/>
      <c r="W87" s="192">
        <f t="shared" si="25"/>
        <v>75.260000000000005</v>
      </c>
      <c r="X87" s="172"/>
      <c r="Y87" s="172"/>
      <c r="Z87" s="309">
        <v>75.260000000000005</v>
      </c>
      <c r="AA87" s="172"/>
      <c r="AB87" s="172"/>
      <c r="AC87" s="261">
        <f t="shared" si="14"/>
        <v>100</v>
      </c>
    </row>
    <row r="88" spans="1:29" ht="30" x14ac:dyDescent="0.25">
      <c r="A88" s="404"/>
      <c r="B88" s="446"/>
      <c r="C88" s="449"/>
      <c r="D88" s="301" t="s">
        <v>126</v>
      </c>
      <c r="E88" s="192">
        <f t="shared" si="20"/>
        <v>318.54000000000002</v>
      </c>
      <c r="F88" s="190"/>
      <c r="G88" s="190"/>
      <c r="H88" s="171">
        <f t="shared" si="21"/>
        <v>318.54000000000002</v>
      </c>
      <c r="I88" s="190"/>
      <c r="J88" s="190"/>
      <c r="K88" s="192">
        <f t="shared" si="22"/>
        <v>159.27000000000001</v>
      </c>
      <c r="L88" s="190"/>
      <c r="M88" s="190"/>
      <c r="N88" s="303">
        <v>159.27000000000001</v>
      </c>
      <c r="O88" s="190"/>
      <c r="P88" s="190"/>
      <c r="Q88" s="192">
        <f t="shared" si="23"/>
        <v>159.27000000000001</v>
      </c>
      <c r="R88" s="190"/>
      <c r="S88" s="190"/>
      <c r="T88" s="190">
        <f t="shared" si="24"/>
        <v>159.27000000000001</v>
      </c>
      <c r="U88" s="190"/>
      <c r="V88" s="190"/>
      <c r="W88" s="192">
        <f t="shared" si="25"/>
        <v>159.27000000000001</v>
      </c>
      <c r="X88" s="172"/>
      <c r="Y88" s="172"/>
      <c r="Z88" s="309">
        <v>159.27000000000001</v>
      </c>
      <c r="AA88" s="172"/>
      <c r="AB88" s="172"/>
      <c r="AC88" s="261">
        <f t="shared" si="14"/>
        <v>100</v>
      </c>
    </row>
    <row r="89" spans="1:29" x14ac:dyDescent="0.25">
      <c r="A89" s="404"/>
      <c r="B89" s="446"/>
      <c r="C89" s="449"/>
      <c r="D89" s="301" t="s">
        <v>93</v>
      </c>
      <c r="E89" s="192">
        <f t="shared" si="20"/>
        <v>329.58</v>
      </c>
      <c r="F89" s="190"/>
      <c r="G89" s="190"/>
      <c r="H89" s="171">
        <f t="shared" si="21"/>
        <v>329.58</v>
      </c>
      <c r="I89" s="190"/>
      <c r="J89" s="190"/>
      <c r="K89" s="192">
        <f t="shared" si="22"/>
        <v>164.79</v>
      </c>
      <c r="L89" s="190"/>
      <c r="M89" s="190"/>
      <c r="N89" s="303">
        <v>164.79</v>
      </c>
      <c r="O89" s="190"/>
      <c r="P89" s="190"/>
      <c r="Q89" s="192">
        <f t="shared" si="23"/>
        <v>164.79</v>
      </c>
      <c r="R89" s="190"/>
      <c r="S89" s="190"/>
      <c r="T89" s="190">
        <f t="shared" si="24"/>
        <v>164.79</v>
      </c>
      <c r="U89" s="190"/>
      <c r="V89" s="190"/>
      <c r="W89" s="192">
        <f t="shared" si="25"/>
        <v>164.79</v>
      </c>
      <c r="X89" s="172"/>
      <c r="Y89" s="172"/>
      <c r="Z89" s="309">
        <v>164.79</v>
      </c>
      <c r="AA89" s="172"/>
      <c r="AB89" s="172"/>
      <c r="AC89" s="261">
        <f t="shared" si="14"/>
        <v>100</v>
      </c>
    </row>
    <row r="90" spans="1:29" x14ac:dyDescent="0.25">
      <c r="A90" s="404"/>
      <c r="B90" s="446"/>
      <c r="C90" s="449"/>
      <c r="D90" s="301" t="s">
        <v>91</v>
      </c>
      <c r="E90" s="192">
        <f t="shared" si="20"/>
        <v>88.34</v>
      </c>
      <c r="F90" s="190"/>
      <c r="G90" s="190"/>
      <c r="H90" s="171">
        <f t="shared" si="21"/>
        <v>88.34</v>
      </c>
      <c r="I90" s="190"/>
      <c r="J90" s="190"/>
      <c r="K90" s="192">
        <f t="shared" si="22"/>
        <v>44.17</v>
      </c>
      <c r="L90" s="190"/>
      <c r="M90" s="190"/>
      <c r="N90" s="303">
        <v>44.17</v>
      </c>
      <c r="O90" s="190"/>
      <c r="P90" s="190"/>
      <c r="Q90" s="192">
        <f t="shared" si="23"/>
        <v>44.17</v>
      </c>
      <c r="R90" s="190"/>
      <c r="S90" s="190"/>
      <c r="T90" s="190">
        <f t="shared" si="24"/>
        <v>44.17</v>
      </c>
      <c r="U90" s="190"/>
      <c r="V90" s="190"/>
      <c r="W90" s="192">
        <f t="shared" si="25"/>
        <v>44.164999999999999</v>
      </c>
      <c r="X90" s="172"/>
      <c r="Y90" s="172"/>
      <c r="Z90" s="309">
        <v>44.164999999999999</v>
      </c>
      <c r="AA90" s="172"/>
      <c r="AB90" s="172"/>
      <c r="AC90" s="261">
        <f t="shared" si="14"/>
        <v>99.988680099615109</v>
      </c>
    </row>
    <row r="91" spans="1:29" x14ac:dyDescent="0.25">
      <c r="A91" s="404"/>
      <c r="B91" s="446"/>
      <c r="C91" s="449"/>
      <c r="D91" s="301" t="s">
        <v>96</v>
      </c>
      <c r="E91" s="192">
        <f t="shared" si="20"/>
        <v>101.1</v>
      </c>
      <c r="F91" s="190"/>
      <c r="G91" s="190"/>
      <c r="H91" s="171">
        <f t="shared" si="21"/>
        <v>101.1</v>
      </c>
      <c r="I91" s="190"/>
      <c r="J91" s="190"/>
      <c r="K91" s="192">
        <f t="shared" si="22"/>
        <v>50.55</v>
      </c>
      <c r="L91" s="190"/>
      <c r="M91" s="190"/>
      <c r="N91" s="303">
        <v>50.55</v>
      </c>
      <c r="O91" s="190"/>
      <c r="P91" s="190"/>
      <c r="Q91" s="192">
        <f t="shared" si="23"/>
        <v>50.55</v>
      </c>
      <c r="R91" s="190"/>
      <c r="S91" s="190"/>
      <c r="T91" s="190">
        <f t="shared" si="24"/>
        <v>50.55</v>
      </c>
      <c r="U91" s="190"/>
      <c r="V91" s="190"/>
      <c r="W91" s="192">
        <f t="shared" si="25"/>
        <v>50.55</v>
      </c>
      <c r="X91" s="172"/>
      <c r="Y91" s="172"/>
      <c r="Z91" s="309">
        <v>50.55</v>
      </c>
      <c r="AA91" s="172"/>
      <c r="AB91" s="172"/>
      <c r="AC91" s="261">
        <f t="shared" si="14"/>
        <v>100</v>
      </c>
    </row>
    <row r="92" spans="1:29" x14ac:dyDescent="0.25">
      <c r="A92" s="404"/>
      <c r="B92" s="446"/>
      <c r="C92" s="449"/>
      <c r="D92" s="301" t="s">
        <v>92</v>
      </c>
      <c r="E92" s="192">
        <f t="shared" si="20"/>
        <v>127.9</v>
      </c>
      <c r="F92" s="190"/>
      <c r="G92" s="190"/>
      <c r="H92" s="171">
        <f t="shared" si="21"/>
        <v>127.9</v>
      </c>
      <c r="I92" s="190"/>
      <c r="J92" s="190"/>
      <c r="K92" s="192">
        <f t="shared" si="22"/>
        <v>63.95</v>
      </c>
      <c r="L92" s="190"/>
      <c r="M92" s="190"/>
      <c r="N92" s="303">
        <v>63.95</v>
      </c>
      <c r="O92" s="190"/>
      <c r="P92" s="190"/>
      <c r="Q92" s="192">
        <f t="shared" si="23"/>
        <v>63.95</v>
      </c>
      <c r="R92" s="190"/>
      <c r="S92" s="190"/>
      <c r="T92" s="190">
        <f t="shared" si="24"/>
        <v>63.95</v>
      </c>
      <c r="U92" s="190"/>
      <c r="V92" s="190"/>
      <c r="W92" s="192">
        <f t="shared" si="25"/>
        <v>63.95</v>
      </c>
      <c r="X92" s="172"/>
      <c r="Y92" s="172"/>
      <c r="Z92" s="309">
        <v>63.95</v>
      </c>
      <c r="AA92" s="172"/>
      <c r="AB92" s="172"/>
      <c r="AC92" s="261">
        <f t="shared" si="14"/>
        <v>100</v>
      </c>
    </row>
    <row r="93" spans="1:29" x14ac:dyDescent="0.25">
      <c r="A93" s="404"/>
      <c r="B93" s="446"/>
      <c r="C93" s="449"/>
      <c r="D93" s="301" t="s">
        <v>111</v>
      </c>
      <c r="E93" s="192">
        <f t="shared" si="20"/>
        <v>86.48</v>
      </c>
      <c r="F93" s="190"/>
      <c r="G93" s="190"/>
      <c r="H93" s="171">
        <f t="shared" si="21"/>
        <v>86.48</v>
      </c>
      <c r="I93" s="190"/>
      <c r="J93" s="190"/>
      <c r="K93" s="192">
        <f t="shared" si="22"/>
        <v>43.24</v>
      </c>
      <c r="L93" s="190"/>
      <c r="M93" s="190"/>
      <c r="N93" s="303">
        <v>43.24</v>
      </c>
      <c r="O93" s="190"/>
      <c r="P93" s="190"/>
      <c r="Q93" s="192">
        <f t="shared" si="23"/>
        <v>43.24</v>
      </c>
      <c r="R93" s="190"/>
      <c r="S93" s="190"/>
      <c r="T93" s="190">
        <f t="shared" si="24"/>
        <v>43.24</v>
      </c>
      <c r="U93" s="190"/>
      <c r="V93" s="190"/>
      <c r="W93" s="192">
        <f t="shared" si="25"/>
        <v>43.234999999999999</v>
      </c>
      <c r="X93" s="172"/>
      <c r="Y93" s="172"/>
      <c r="Z93" s="309">
        <v>43.234999999999999</v>
      </c>
      <c r="AA93" s="172"/>
      <c r="AB93" s="172"/>
      <c r="AC93" s="261">
        <f t="shared" si="14"/>
        <v>99.988436632747451</v>
      </c>
    </row>
    <row r="94" spans="1:29" x14ac:dyDescent="0.25">
      <c r="A94" s="404"/>
      <c r="B94" s="446"/>
      <c r="C94" s="449"/>
      <c r="D94" s="301" t="s">
        <v>99</v>
      </c>
      <c r="E94" s="192">
        <f t="shared" si="20"/>
        <v>87.12</v>
      </c>
      <c r="F94" s="190"/>
      <c r="G94" s="190"/>
      <c r="H94" s="171">
        <f t="shared" si="21"/>
        <v>87.12</v>
      </c>
      <c r="I94" s="190"/>
      <c r="J94" s="190"/>
      <c r="K94" s="192">
        <f t="shared" si="22"/>
        <v>43.56</v>
      </c>
      <c r="L94" s="190"/>
      <c r="M94" s="190"/>
      <c r="N94" s="303">
        <v>43.56</v>
      </c>
      <c r="O94" s="190"/>
      <c r="P94" s="190"/>
      <c r="Q94" s="192">
        <f t="shared" si="23"/>
        <v>43.56</v>
      </c>
      <c r="R94" s="190"/>
      <c r="S94" s="190"/>
      <c r="T94" s="190">
        <f t="shared" si="24"/>
        <v>43.56</v>
      </c>
      <c r="U94" s="190"/>
      <c r="V94" s="190"/>
      <c r="W94" s="192">
        <f t="shared" si="25"/>
        <v>43.56</v>
      </c>
      <c r="X94" s="172"/>
      <c r="Y94" s="172"/>
      <c r="Z94" s="309">
        <v>43.56</v>
      </c>
      <c r="AA94" s="172"/>
      <c r="AB94" s="172"/>
      <c r="AC94" s="261">
        <f t="shared" si="14"/>
        <v>100</v>
      </c>
    </row>
    <row r="95" spans="1:29" ht="30" x14ac:dyDescent="0.25">
      <c r="A95" s="404"/>
      <c r="B95" s="446"/>
      <c r="C95" s="449"/>
      <c r="D95" s="301" t="s">
        <v>98</v>
      </c>
      <c r="E95" s="192">
        <f t="shared" si="20"/>
        <v>114.86</v>
      </c>
      <c r="F95" s="190"/>
      <c r="G95" s="190"/>
      <c r="H95" s="171">
        <f t="shared" si="21"/>
        <v>114.86</v>
      </c>
      <c r="I95" s="190"/>
      <c r="J95" s="190"/>
      <c r="K95" s="192">
        <f t="shared" si="22"/>
        <v>57.43</v>
      </c>
      <c r="L95" s="190"/>
      <c r="M95" s="190"/>
      <c r="N95" s="303">
        <v>57.43</v>
      </c>
      <c r="O95" s="190"/>
      <c r="P95" s="190"/>
      <c r="Q95" s="192">
        <f t="shared" si="23"/>
        <v>57.43</v>
      </c>
      <c r="R95" s="190"/>
      <c r="S95" s="190"/>
      <c r="T95" s="190">
        <f t="shared" si="24"/>
        <v>57.43</v>
      </c>
      <c r="U95" s="190"/>
      <c r="V95" s="190"/>
      <c r="W95" s="192">
        <f t="shared" si="25"/>
        <v>57.43</v>
      </c>
      <c r="X95" s="172"/>
      <c r="Y95" s="172"/>
      <c r="Z95" s="309">
        <v>57.43</v>
      </c>
      <c r="AA95" s="172"/>
      <c r="AB95" s="172"/>
      <c r="AC95" s="261">
        <f t="shared" si="14"/>
        <v>100</v>
      </c>
    </row>
    <row r="96" spans="1:29" ht="30" x14ac:dyDescent="0.25">
      <c r="A96" s="404"/>
      <c r="B96" s="446"/>
      <c r="C96" s="449"/>
      <c r="D96" s="301" t="s">
        <v>108</v>
      </c>
      <c r="E96" s="192">
        <f t="shared" si="20"/>
        <v>234.2</v>
      </c>
      <c r="F96" s="190"/>
      <c r="G96" s="190"/>
      <c r="H96" s="171">
        <f t="shared" si="21"/>
        <v>234.2</v>
      </c>
      <c r="I96" s="190"/>
      <c r="J96" s="190"/>
      <c r="K96" s="192">
        <f t="shared" si="22"/>
        <v>117.1</v>
      </c>
      <c r="L96" s="190"/>
      <c r="M96" s="190"/>
      <c r="N96" s="303">
        <v>117.1</v>
      </c>
      <c r="O96" s="190"/>
      <c r="P96" s="190"/>
      <c r="Q96" s="192">
        <f t="shared" si="23"/>
        <v>117.1</v>
      </c>
      <c r="R96" s="190"/>
      <c r="S96" s="190"/>
      <c r="T96" s="190">
        <f t="shared" si="24"/>
        <v>117.1</v>
      </c>
      <c r="U96" s="190"/>
      <c r="V96" s="190"/>
      <c r="W96" s="192">
        <f t="shared" si="25"/>
        <v>117.105</v>
      </c>
      <c r="X96" s="172"/>
      <c r="Y96" s="172"/>
      <c r="Z96" s="309">
        <v>117.105</v>
      </c>
      <c r="AA96" s="172"/>
      <c r="AB96" s="172"/>
      <c r="AC96" s="261">
        <f t="shared" si="14"/>
        <v>100.00426985482494</v>
      </c>
    </row>
    <row r="97" spans="1:29" x14ac:dyDescent="0.25">
      <c r="A97" s="404"/>
      <c r="B97" s="446"/>
      <c r="C97" s="449"/>
      <c r="D97" s="301" t="s">
        <v>35</v>
      </c>
      <c r="E97" s="192">
        <f t="shared" si="20"/>
        <v>112.2</v>
      </c>
      <c r="F97" s="190"/>
      <c r="G97" s="190"/>
      <c r="H97" s="171">
        <f t="shared" si="21"/>
        <v>112.2</v>
      </c>
      <c r="I97" s="190"/>
      <c r="J97" s="190"/>
      <c r="K97" s="192">
        <f t="shared" si="22"/>
        <v>56.1</v>
      </c>
      <c r="L97" s="190"/>
      <c r="M97" s="190"/>
      <c r="N97" s="303">
        <v>56.1</v>
      </c>
      <c r="O97" s="190"/>
      <c r="P97" s="190"/>
      <c r="Q97" s="192">
        <f t="shared" si="23"/>
        <v>56.1</v>
      </c>
      <c r="R97" s="190"/>
      <c r="S97" s="190"/>
      <c r="T97" s="190">
        <f t="shared" si="24"/>
        <v>56.1</v>
      </c>
      <c r="U97" s="190"/>
      <c r="V97" s="190"/>
      <c r="W97" s="192">
        <f t="shared" si="25"/>
        <v>56.1</v>
      </c>
      <c r="X97" s="172"/>
      <c r="Y97" s="172"/>
      <c r="Z97" s="309">
        <v>56.1</v>
      </c>
      <c r="AA97" s="172"/>
      <c r="AB97" s="172"/>
      <c r="AC97" s="261">
        <f t="shared" si="14"/>
        <v>99.999999999999986</v>
      </c>
    </row>
    <row r="98" spans="1:29" ht="30" x14ac:dyDescent="0.25">
      <c r="A98" s="404"/>
      <c r="B98" s="446"/>
      <c r="C98" s="449"/>
      <c r="D98" s="301" t="s">
        <v>94</v>
      </c>
      <c r="E98" s="192">
        <f t="shared" si="20"/>
        <v>258.77999999999997</v>
      </c>
      <c r="F98" s="190"/>
      <c r="G98" s="190"/>
      <c r="H98" s="171">
        <f t="shared" si="21"/>
        <v>258.77999999999997</v>
      </c>
      <c r="I98" s="190"/>
      <c r="J98" s="190"/>
      <c r="K98" s="192">
        <f t="shared" si="22"/>
        <v>129.38999999999999</v>
      </c>
      <c r="L98" s="190"/>
      <c r="M98" s="190"/>
      <c r="N98" s="303">
        <v>129.38999999999999</v>
      </c>
      <c r="O98" s="190"/>
      <c r="P98" s="190"/>
      <c r="Q98" s="192">
        <f t="shared" si="23"/>
        <v>129.38999999999999</v>
      </c>
      <c r="R98" s="190"/>
      <c r="S98" s="190"/>
      <c r="T98" s="190">
        <f t="shared" si="24"/>
        <v>129.38999999999999</v>
      </c>
      <c r="U98" s="190"/>
      <c r="V98" s="190"/>
      <c r="W98" s="192">
        <f t="shared" si="25"/>
        <v>129.38499999999999</v>
      </c>
      <c r="X98" s="172"/>
      <c r="Y98" s="172"/>
      <c r="Z98" s="309">
        <v>129.38499999999999</v>
      </c>
      <c r="AA98" s="172"/>
      <c r="AB98" s="172"/>
      <c r="AC98" s="261">
        <f t="shared" si="14"/>
        <v>99.996135713733679</v>
      </c>
    </row>
    <row r="99" spans="1:29" x14ac:dyDescent="0.25">
      <c r="A99" s="404"/>
      <c r="B99" s="446"/>
      <c r="C99" s="449"/>
      <c r="D99" s="301" t="s">
        <v>97</v>
      </c>
      <c r="E99" s="192">
        <f t="shared" si="20"/>
        <v>174.86</v>
      </c>
      <c r="F99" s="190"/>
      <c r="G99" s="190"/>
      <c r="H99" s="171">
        <f t="shared" si="21"/>
        <v>174.86</v>
      </c>
      <c r="I99" s="190"/>
      <c r="J99" s="190"/>
      <c r="K99" s="192">
        <f t="shared" si="22"/>
        <v>87.43</v>
      </c>
      <c r="L99" s="190"/>
      <c r="M99" s="190"/>
      <c r="N99" s="303">
        <v>87.43</v>
      </c>
      <c r="O99" s="190"/>
      <c r="P99" s="190"/>
      <c r="Q99" s="192">
        <f t="shared" si="23"/>
        <v>87.43</v>
      </c>
      <c r="R99" s="190"/>
      <c r="S99" s="190"/>
      <c r="T99" s="190">
        <f t="shared" si="24"/>
        <v>87.43</v>
      </c>
      <c r="U99" s="190"/>
      <c r="V99" s="190"/>
      <c r="W99" s="192">
        <f t="shared" si="25"/>
        <v>87.43</v>
      </c>
      <c r="X99" s="172"/>
      <c r="Y99" s="172"/>
      <c r="Z99" s="309">
        <v>87.43</v>
      </c>
      <c r="AA99" s="172"/>
      <c r="AB99" s="172"/>
      <c r="AC99" s="261">
        <f t="shared" si="14"/>
        <v>100</v>
      </c>
    </row>
    <row r="100" spans="1:29" x14ac:dyDescent="0.25">
      <c r="A100" s="404"/>
      <c r="B100" s="446"/>
      <c r="C100" s="449"/>
      <c r="D100" s="301" t="s">
        <v>107</v>
      </c>
      <c r="E100" s="192">
        <f t="shared" si="20"/>
        <v>122.92</v>
      </c>
      <c r="F100" s="190"/>
      <c r="G100" s="190"/>
      <c r="H100" s="171">
        <f t="shared" si="21"/>
        <v>122.92</v>
      </c>
      <c r="I100" s="190"/>
      <c r="J100" s="190"/>
      <c r="K100" s="192">
        <f t="shared" si="22"/>
        <v>61.46</v>
      </c>
      <c r="L100" s="190"/>
      <c r="M100" s="190"/>
      <c r="N100" s="303">
        <v>61.46</v>
      </c>
      <c r="O100" s="190"/>
      <c r="P100" s="190"/>
      <c r="Q100" s="192">
        <f t="shared" si="23"/>
        <v>61.46</v>
      </c>
      <c r="R100" s="190"/>
      <c r="S100" s="190"/>
      <c r="T100" s="190">
        <f t="shared" si="24"/>
        <v>61.46</v>
      </c>
      <c r="U100" s="190"/>
      <c r="V100" s="190"/>
      <c r="W100" s="192">
        <f t="shared" si="25"/>
        <v>61.46</v>
      </c>
      <c r="X100" s="172"/>
      <c r="Y100" s="172"/>
      <c r="Z100" s="309">
        <v>61.46</v>
      </c>
      <c r="AA100" s="172"/>
      <c r="AB100" s="172"/>
      <c r="AC100" s="261">
        <f t="shared" si="14"/>
        <v>100</v>
      </c>
    </row>
    <row r="101" spans="1:29" ht="30" x14ac:dyDescent="0.25">
      <c r="A101" s="404"/>
      <c r="B101" s="446"/>
      <c r="C101" s="449"/>
      <c r="D101" s="301" t="s">
        <v>95</v>
      </c>
      <c r="E101" s="192">
        <f t="shared" si="20"/>
        <v>94.96</v>
      </c>
      <c r="F101" s="190"/>
      <c r="G101" s="190"/>
      <c r="H101" s="171">
        <f t="shared" si="21"/>
        <v>94.96</v>
      </c>
      <c r="I101" s="190"/>
      <c r="J101" s="190"/>
      <c r="K101" s="192">
        <f t="shared" si="22"/>
        <v>47.48</v>
      </c>
      <c r="L101" s="190"/>
      <c r="M101" s="190"/>
      <c r="N101" s="303">
        <v>47.48</v>
      </c>
      <c r="O101" s="190"/>
      <c r="P101" s="190"/>
      <c r="Q101" s="192">
        <f t="shared" si="23"/>
        <v>47.48</v>
      </c>
      <c r="R101" s="190"/>
      <c r="S101" s="190"/>
      <c r="T101" s="190">
        <f t="shared" si="24"/>
        <v>47.48</v>
      </c>
      <c r="U101" s="190"/>
      <c r="V101" s="190"/>
      <c r="W101" s="192">
        <f t="shared" si="25"/>
        <v>47.484999999999999</v>
      </c>
      <c r="X101" s="172"/>
      <c r="Y101" s="172"/>
      <c r="Z101" s="309">
        <v>47.484999999999999</v>
      </c>
      <c r="AA101" s="172"/>
      <c r="AB101" s="172"/>
      <c r="AC101" s="261">
        <f t="shared" si="14"/>
        <v>100.0105307497894</v>
      </c>
    </row>
    <row r="102" spans="1:29" ht="30" x14ac:dyDescent="0.25">
      <c r="C102" s="449"/>
      <c r="D102" s="302" t="s">
        <v>317</v>
      </c>
      <c r="E102" s="192">
        <f t="shared" si="20"/>
        <v>46.08</v>
      </c>
      <c r="F102" s="3"/>
      <c r="G102" s="3"/>
      <c r="H102" s="3">
        <v>46.08</v>
      </c>
      <c r="I102" s="3"/>
      <c r="J102" s="3"/>
      <c r="K102" s="210">
        <f t="shared" si="22"/>
        <v>46.08</v>
      </c>
      <c r="L102" s="3"/>
      <c r="M102" s="3"/>
      <c r="N102" s="304">
        <v>46.08</v>
      </c>
      <c r="O102" s="3"/>
      <c r="P102" s="3"/>
      <c r="Q102" s="192">
        <f t="shared" si="23"/>
        <v>46.08</v>
      </c>
      <c r="R102" s="3"/>
      <c r="S102" s="3"/>
      <c r="T102" s="190">
        <f t="shared" si="24"/>
        <v>46.08</v>
      </c>
      <c r="U102" s="3"/>
      <c r="V102" s="3"/>
      <c r="W102" s="192">
        <f t="shared" si="25"/>
        <v>46.08</v>
      </c>
      <c r="X102" s="139"/>
      <c r="Y102" s="139"/>
      <c r="Z102" s="139">
        <v>46.08</v>
      </c>
      <c r="AA102" s="139"/>
      <c r="AB102" s="139"/>
      <c r="AC102" s="138"/>
    </row>
    <row r="103" spans="1:29" ht="30" x14ac:dyDescent="0.25">
      <c r="C103" s="449"/>
      <c r="D103" s="302" t="s">
        <v>101</v>
      </c>
      <c r="E103" s="192">
        <f t="shared" si="20"/>
        <v>73.91</v>
      </c>
      <c r="F103" s="3"/>
      <c r="G103" s="3"/>
      <c r="H103" s="3">
        <v>73.91</v>
      </c>
      <c r="I103" s="3"/>
      <c r="J103" s="3"/>
      <c r="K103" s="210">
        <f t="shared" si="22"/>
        <v>73.91</v>
      </c>
      <c r="L103" s="3"/>
      <c r="M103" s="3"/>
      <c r="N103" s="304">
        <v>73.91</v>
      </c>
      <c r="O103" s="3"/>
      <c r="P103" s="3"/>
      <c r="Q103" s="192">
        <f t="shared" si="23"/>
        <v>73.91</v>
      </c>
      <c r="R103" s="3"/>
      <c r="S103" s="3"/>
      <c r="T103" s="190">
        <f t="shared" si="24"/>
        <v>73.91</v>
      </c>
      <c r="U103" s="3"/>
      <c r="V103" s="3"/>
      <c r="W103" s="192">
        <f t="shared" si="25"/>
        <v>73.91</v>
      </c>
      <c r="X103" s="139"/>
      <c r="Y103" s="139"/>
      <c r="Z103" s="139">
        <v>73.91</v>
      </c>
      <c r="AA103" s="139"/>
      <c r="AB103" s="139"/>
      <c r="AC103" s="138"/>
    </row>
    <row r="104" spans="1:29" x14ac:dyDescent="0.25">
      <c r="C104" s="450"/>
      <c r="D104" s="246" t="s">
        <v>227</v>
      </c>
      <c r="E104" s="192">
        <f t="shared" si="20"/>
        <v>234.23</v>
      </c>
      <c r="F104" s="3"/>
      <c r="G104" s="3"/>
      <c r="H104" s="3">
        <v>234.23</v>
      </c>
      <c r="I104" s="3"/>
      <c r="J104" s="3"/>
      <c r="K104" s="210">
        <f t="shared" si="22"/>
        <v>234.23</v>
      </c>
      <c r="L104" s="3"/>
      <c r="M104" s="3"/>
      <c r="N104" s="304">
        <v>234.23</v>
      </c>
      <c r="O104" s="3"/>
      <c r="P104" s="3"/>
      <c r="Q104" s="192">
        <f t="shared" si="23"/>
        <v>234.23</v>
      </c>
      <c r="R104" s="3"/>
      <c r="S104" s="3"/>
      <c r="T104" s="190">
        <f t="shared" si="24"/>
        <v>234.23</v>
      </c>
      <c r="U104" s="3"/>
      <c r="V104" s="3"/>
      <c r="W104" s="192">
        <f t="shared" si="25"/>
        <v>234.23</v>
      </c>
      <c r="X104" s="139"/>
      <c r="Y104" s="139"/>
      <c r="Z104" s="139">
        <v>234.23</v>
      </c>
      <c r="AA104" s="139"/>
      <c r="AB104" s="139"/>
      <c r="AC104" s="138"/>
    </row>
    <row r="105" spans="1:29" ht="30" x14ac:dyDescent="0.25">
      <c r="D105" s="297" t="s">
        <v>229</v>
      </c>
      <c r="E105" s="210">
        <f t="shared" si="20"/>
        <v>52.36</v>
      </c>
      <c r="F105" s="3"/>
      <c r="G105" s="3"/>
      <c r="H105" s="3">
        <v>52.36</v>
      </c>
      <c r="I105" s="3"/>
      <c r="J105" s="3"/>
      <c r="K105" s="210">
        <f t="shared" si="22"/>
        <v>52.36</v>
      </c>
      <c r="L105" s="3"/>
      <c r="M105" s="3"/>
      <c r="N105" s="304">
        <v>52.36</v>
      </c>
      <c r="O105" s="3"/>
      <c r="P105" s="3"/>
      <c r="Q105" s="3">
        <f t="shared" si="23"/>
        <v>52.36</v>
      </c>
      <c r="R105" s="3"/>
      <c r="S105" s="3"/>
      <c r="T105" s="3">
        <f t="shared" si="24"/>
        <v>52.36</v>
      </c>
      <c r="U105" s="3"/>
      <c r="V105" s="3"/>
      <c r="W105" s="139">
        <f t="shared" si="25"/>
        <v>52.36</v>
      </c>
      <c r="X105" s="139"/>
      <c r="Y105" s="139"/>
      <c r="Z105" s="139">
        <v>52.36</v>
      </c>
      <c r="AA105" s="139"/>
      <c r="AB105" s="139"/>
      <c r="AC105" s="138"/>
    </row>
    <row r="107" spans="1:29" x14ac:dyDescent="0.25">
      <c r="C107" s="3"/>
    </row>
  </sheetData>
  <mergeCells count="17">
    <mergeCell ref="A5:A101"/>
    <mergeCell ref="B5:B101"/>
    <mergeCell ref="A2:L2"/>
    <mergeCell ref="C71:C83"/>
    <mergeCell ref="D29:D34"/>
    <mergeCell ref="D36:D42"/>
    <mergeCell ref="C49:C70"/>
    <mergeCell ref="C84:C104"/>
    <mergeCell ref="AC3:AC4"/>
    <mergeCell ref="A3:A4"/>
    <mergeCell ref="B3:B4"/>
    <mergeCell ref="C3:C4"/>
    <mergeCell ref="D3:D4"/>
    <mergeCell ref="E3:J3"/>
    <mergeCell ref="K3:P3"/>
    <mergeCell ref="W3:AB3"/>
    <mergeCell ref="Q3:V3"/>
  </mergeCells>
  <pageMargins left="0.23622047244094491" right="0.23622047244094491" top="0.74803149606299213" bottom="0.74803149606299213" header="0.31496062992125984" footer="0.31496062992125984"/>
  <pageSetup paperSize="9" scale="36" orientation="landscape" r:id="rId1"/>
  <rowBreaks count="2" manualBreakCount="2">
    <brk id="18" max="28" man="1"/>
    <brk id="4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32"/>
  <sheetViews>
    <sheetView zoomScale="90" zoomScaleNormal="90" zoomScaleSheetLayoutView="40" workbookViewId="0">
      <pane xSplit="1" ySplit="4" topLeftCell="S5" activePane="bottomRight" state="frozen"/>
      <selection pane="topRight" activeCell="B1" sqref="B1"/>
      <selection pane="bottomLeft" activeCell="A5" sqref="A5"/>
      <selection pane="bottomRight" activeCell="AC8" sqref="AC8"/>
    </sheetView>
  </sheetViews>
  <sheetFormatPr defaultRowHeight="15" x14ac:dyDescent="0.25"/>
  <cols>
    <col min="1" max="1" width="4.85546875" style="6" customWidth="1"/>
    <col min="2" max="2" width="36.7109375" style="7" customWidth="1"/>
    <col min="3" max="3" width="21.85546875" style="4" customWidth="1"/>
    <col min="4" max="4" width="22.5703125" style="4" customWidth="1"/>
    <col min="5" max="5" width="14" style="6" customWidth="1"/>
    <col min="6" max="7" width="13.140625" style="4" customWidth="1"/>
    <col min="8" max="8" width="11.5703125" style="4" customWidth="1"/>
    <col min="9" max="9" width="10.42578125" style="4" customWidth="1"/>
    <col min="10" max="10" width="12.42578125" style="4" customWidth="1"/>
    <col min="11" max="11" width="12.7109375" style="6" customWidth="1"/>
    <col min="12" max="12" width="11.85546875" style="4" customWidth="1"/>
    <col min="13" max="13" width="11.28515625" style="4" customWidth="1"/>
    <col min="14" max="14" width="12" style="4" customWidth="1"/>
    <col min="15" max="15" width="8.85546875" style="4" customWidth="1"/>
    <col min="16" max="16" width="11.42578125" style="4" customWidth="1"/>
    <col min="17" max="17" width="12.7109375" style="4" customWidth="1"/>
    <col min="18" max="18" width="12.85546875" style="4" customWidth="1"/>
    <col min="19" max="19" width="11.5703125" style="4" customWidth="1"/>
    <col min="20" max="20" width="10.7109375" style="4" customWidth="1"/>
    <col min="21" max="21" width="10.5703125" style="4" customWidth="1"/>
    <col min="22" max="22" width="12.140625" style="4" customWidth="1"/>
    <col min="23" max="23" width="11.5703125" style="30" customWidth="1"/>
    <col min="24" max="24" width="11.7109375" style="30" customWidth="1"/>
    <col min="25" max="25" width="12.42578125" style="30" customWidth="1"/>
    <col min="26" max="26" width="11.5703125" style="30" customWidth="1"/>
    <col min="27" max="27" width="11" style="30" customWidth="1"/>
    <col min="28" max="28" width="12.140625" style="30" customWidth="1"/>
    <col min="29" max="29" width="12.42578125" style="24" bestFit="1" customWidth="1"/>
    <col min="30" max="16384" width="9.140625" style="24"/>
  </cols>
  <sheetData>
    <row r="1" spans="1:29" x14ac:dyDescent="0.25">
      <c r="A1" s="8"/>
      <c r="B1" s="9"/>
      <c r="C1" s="8"/>
      <c r="E1" s="8"/>
      <c r="K1" s="8"/>
    </row>
    <row r="2" spans="1:29" ht="49.5" customHeight="1" x14ac:dyDescent="0.25">
      <c r="A2" s="394" t="s">
        <v>344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</row>
    <row r="3" spans="1:29" s="1" customFormat="1" x14ac:dyDescent="0.25">
      <c r="A3" s="395" t="s">
        <v>0</v>
      </c>
      <c r="B3" s="396" t="s">
        <v>8</v>
      </c>
      <c r="C3" s="389" t="s">
        <v>45</v>
      </c>
      <c r="D3" s="390" t="s">
        <v>7</v>
      </c>
      <c r="E3" s="391" t="s">
        <v>46</v>
      </c>
      <c r="F3" s="392"/>
      <c r="G3" s="392"/>
      <c r="H3" s="392"/>
      <c r="I3" s="392"/>
      <c r="J3" s="393"/>
      <c r="K3" s="388" t="s">
        <v>247</v>
      </c>
      <c r="L3" s="388"/>
      <c r="M3" s="388"/>
      <c r="N3" s="388"/>
      <c r="O3" s="388"/>
      <c r="P3" s="388"/>
      <c r="Q3" s="388" t="s">
        <v>248</v>
      </c>
      <c r="R3" s="388"/>
      <c r="S3" s="388"/>
      <c r="T3" s="388"/>
      <c r="U3" s="388"/>
      <c r="V3" s="388"/>
      <c r="W3" s="387" t="s">
        <v>345</v>
      </c>
      <c r="X3" s="387"/>
      <c r="Y3" s="387"/>
      <c r="Z3" s="387"/>
      <c r="AA3" s="387"/>
      <c r="AB3" s="387"/>
      <c r="AC3" s="385" t="s">
        <v>48</v>
      </c>
    </row>
    <row r="4" spans="1:29" s="2" customFormat="1" ht="39.75" customHeight="1" x14ac:dyDescent="0.25">
      <c r="A4" s="395"/>
      <c r="B4" s="397"/>
      <c r="C4" s="389"/>
      <c r="D4" s="390"/>
      <c r="E4" s="5" t="s">
        <v>1</v>
      </c>
      <c r="F4" s="25" t="s">
        <v>2</v>
      </c>
      <c r="G4" s="25" t="s">
        <v>3</v>
      </c>
      <c r="H4" s="25" t="s">
        <v>4</v>
      </c>
      <c r="I4" s="25" t="s">
        <v>5</v>
      </c>
      <c r="J4" s="78" t="s">
        <v>6</v>
      </c>
      <c r="K4" s="73" t="s">
        <v>1</v>
      </c>
      <c r="L4" s="25" t="s">
        <v>2</v>
      </c>
      <c r="M4" s="25" t="s">
        <v>3</v>
      </c>
      <c r="N4" s="25" t="s">
        <v>4</v>
      </c>
      <c r="O4" s="25" t="s">
        <v>5</v>
      </c>
      <c r="P4" s="78" t="s">
        <v>6</v>
      </c>
      <c r="Q4" s="73" t="s">
        <v>1</v>
      </c>
      <c r="R4" s="25" t="s">
        <v>2</v>
      </c>
      <c r="S4" s="25" t="s">
        <v>3</v>
      </c>
      <c r="T4" s="25" t="s">
        <v>4</v>
      </c>
      <c r="U4" s="25" t="s">
        <v>5</v>
      </c>
      <c r="V4" s="78" t="s">
        <v>6</v>
      </c>
      <c r="W4" s="73" t="s">
        <v>1</v>
      </c>
      <c r="X4" s="31" t="s">
        <v>2</v>
      </c>
      <c r="Y4" s="31" t="s">
        <v>3</v>
      </c>
      <c r="Z4" s="31" t="s">
        <v>4</v>
      </c>
      <c r="AA4" s="31" t="s">
        <v>5</v>
      </c>
      <c r="AB4" s="92" t="s">
        <v>6</v>
      </c>
      <c r="AC4" s="386"/>
    </row>
    <row r="5" spans="1:29" s="1" customFormat="1" ht="24" customHeight="1" x14ac:dyDescent="0.25">
      <c r="A5" s="401">
        <v>11</v>
      </c>
      <c r="B5" s="398" t="s">
        <v>332</v>
      </c>
      <c r="C5" s="160" t="s">
        <v>9</v>
      </c>
      <c r="D5" s="152"/>
      <c r="E5" s="159">
        <f>E6+E7+E8+E9+E10</f>
        <v>1603</v>
      </c>
      <c r="F5" s="159">
        <f t="shared" ref="F5:AB5" si="0">F6+F7+F8+F9+F10</f>
        <v>0</v>
      </c>
      <c r="G5" s="159">
        <f t="shared" si="0"/>
        <v>0</v>
      </c>
      <c r="H5" s="159">
        <f t="shared" si="0"/>
        <v>1603</v>
      </c>
      <c r="I5" s="159">
        <f t="shared" si="0"/>
        <v>0</v>
      </c>
      <c r="J5" s="159">
        <f t="shared" si="0"/>
        <v>0</v>
      </c>
      <c r="K5" s="159">
        <f t="shared" si="0"/>
        <v>180</v>
      </c>
      <c r="L5" s="159">
        <f t="shared" si="0"/>
        <v>0</v>
      </c>
      <c r="M5" s="159">
        <f t="shared" si="0"/>
        <v>0</v>
      </c>
      <c r="N5" s="159">
        <f t="shared" si="0"/>
        <v>180</v>
      </c>
      <c r="O5" s="159">
        <f t="shared" si="0"/>
        <v>0</v>
      </c>
      <c r="P5" s="159">
        <f t="shared" si="0"/>
        <v>0</v>
      </c>
      <c r="Q5" s="159">
        <f t="shared" si="0"/>
        <v>180</v>
      </c>
      <c r="R5" s="159">
        <f t="shared" si="0"/>
        <v>0</v>
      </c>
      <c r="S5" s="159">
        <f t="shared" si="0"/>
        <v>0</v>
      </c>
      <c r="T5" s="159">
        <f t="shared" si="0"/>
        <v>180</v>
      </c>
      <c r="U5" s="159">
        <f t="shared" si="0"/>
        <v>0</v>
      </c>
      <c r="V5" s="159">
        <f t="shared" si="0"/>
        <v>0</v>
      </c>
      <c r="W5" s="159">
        <f t="shared" si="0"/>
        <v>0</v>
      </c>
      <c r="X5" s="159">
        <f t="shared" si="0"/>
        <v>0</v>
      </c>
      <c r="Y5" s="159">
        <f t="shared" si="0"/>
        <v>0</v>
      </c>
      <c r="Z5" s="159">
        <f t="shared" si="0"/>
        <v>0</v>
      </c>
      <c r="AA5" s="159">
        <f t="shared" si="0"/>
        <v>0</v>
      </c>
      <c r="AB5" s="159">
        <f t="shared" si="0"/>
        <v>0</v>
      </c>
      <c r="AC5" s="90">
        <f>W5/Q5%</f>
        <v>0</v>
      </c>
    </row>
    <row r="6" spans="1:29" ht="282.75" customHeight="1" x14ac:dyDescent="0.25">
      <c r="A6" s="402"/>
      <c r="B6" s="399"/>
      <c r="C6" s="107" t="s">
        <v>75</v>
      </c>
      <c r="D6" s="42" t="s">
        <v>115</v>
      </c>
      <c r="E6" s="46">
        <f>F6+G6+H6+I6+J6</f>
        <v>1603</v>
      </c>
      <c r="F6" s="38"/>
      <c r="G6" s="38"/>
      <c r="H6" s="36">
        <v>1603</v>
      </c>
      <c r="I6" s="38"/>
      <c r="J6" s="81"/>
      <c r="K6" s="46">
        <f>L6+M6+N6+O6+P6</f>
        <v>180</v>
      </c>
      <c r="L6" s="38"/>
      <c r="M6" s="38"/>
      <c r="N6" s="36">
        <v>180</v>
      </c>
      <c r="O6" s="38"/>
      <c r="P6" s="81"/>
      <c r="Q6" s="46">
        <f>R6+S6+T6+U6+V6</f>
        <v>180</v>
      </c>
      <c r="R6" s="38"/>
      <c r="S6" s="38"/>
      <c r="T6" s="41">
        <v>180</v>
      </c>
      <c r="U6" s="38"/>
      <c r="V6" s="81"/>
      <c r="W6" s="46">
        <f>X6+Y6+Z6+AA6+AB6</f>
        <v>0</v>
      </c>
      <c r="X6" s="40"/>
      <c r="Y6" s="40"/>
      <c r="Z6" s="40">
        <v>0</v>
      </c>
      <c r="AA6" s="40"/>
      <c r="AB6" s="95"/>
      <c r="AC6" s="90">
        <f t="shared" ref="AC6:AC32" si="1">W6/Q6%</f>
        <v>0</v>
      </c>
    </row>
    <row r="7" spans="1:29" ht="155.25" customHeight="1" x14ac:dyDescent="0.25">
      <c r="A7" s="402"/>
      <c r="B7" s="399"/>
      <c r="C7" s="107" t="s">
        <v>76</v>
      </c>
      <c r="D7" s="42" t="s">
        <v>115</v>
      </c>
      <c r="E7" s="46">
        <f t="shared" ref="E7:E10" si="2">F7+G7+H7+I7+J7</f>
        <v>0</v>
      </c>
      <c r="F7" s="38"/>
      <c r="G7" s="38"/>
      <c r="H7" s="36"/>
      <c r="I7" s="38"/>
      <c r="J7" s="81"/>
      <c r="K7" s="46">
        <f t="shared" ref="K7:K10" si="3">L7+M7+N7+O7+P7</f>
        <v>0</v>
      </c>
      <c r="L7" s="38"/>
      <c r="M7" s="38"/>
      <c r="N7" s="36"/>
      <c r="O7" s="38"/>
      <c r="P7" s="81"/>
      <c r="Q7" s="46">
        <f t="shared" ref="Q7:Q10" si="4">R7+S7+T7+U7+V7</f>
        <v>0</v>
      </c>
      <c r="R7" s="38"/>
      <c r="S7" s="38"/>
      <c r="T7" s="41"/>
      <c r="U7" s="38"/>
      <c r="V7" s="81"/>
      <c r="W7" s="46">
        <f t="shared" ref="W7:W10" si="5">X7+Y7+Z7+AA7+AB7</f>
        <v>0</v>
      </c>
      <c r="X7" s="40"/>
      <c r="Y7" s="40"/>
      <c r="Z7" s="40"/>
      <c r="AA7" s="40"/>
      <c r="AB7" s="95"/>
      <c r="AC7" s="90" t="e">
        <f t="shared" si="1"/>
        <v>#DIV/0!</v>
      </c>
    </row>
    <row r="8" spans="1:29" ht="174" customHeight="1" x14ac:dyDescent="0.25">
      <c r="A8" s="402"/>
      <c r="B8" s="399"/>
      <c r="C8" s="107" t="s">
        <v>77</v>
      </c>
      <c r="D8" s="42" t="s">
        <v>115</v>
      </c>
      <c r="E8" s="46">
        <f t="shared" si="2"/>
        <v>0</v>
      </c>
      <c r="F8" s="38"/>
      <c r="G8" s="38"/>
      <c r="H8" s="36"/>
      <c r="I8" s="38"/>
      <c r="J8" s="81"/>
      <c r="K8" s="46">
        <f t="shared" si="3"/>
        <v>0</v>
      </c>
      <c r="L8" s="38"/>
      <c r="M8" s="38"/>
      <c r="N8" s="36"/>
      <c r="O8" s="38"/>
      <c r="P8" s="81"/>
      <c r="Q8" s="46">
        <f t="shared" si="4"/>
        <v>0</v>
      </c>
      <c r="R8" s="38"/>
      <c r="S8" s="38"/>
      <c r="T8" s="41"/>
      <c r="U8" s="38"/>
      <c r="V8" s="81"/>
      <c r="W8" s="46">
        <f t="shared" si="5"/>
        <v>0</v>
      </c>
      <c r="X8" s="40"/>
      <c r="Y8" s="40"/>
      <c r="Z8" s="40"/>
      <c r="AA8" s="40"/>
      <c r="AB8" s="95"/>
      <c r="AC8" s="90" t="e">
        <f t="shared" si="1"/>
        <v>#DIV/0!</v>
      </c>
    </row>
    <row r="9" spans="1:29" ht="121.5" customHeight="1" x14ac:dyDescent="0.25">
      <c r="A9" s="402"/>
      <c r="B9" s="399"/>
      <c r="C9" s="107" t="s">
        <v>78</v>
      </c>
      <c r="D9" s="42" t="s">
        <v>115</v>
      </c>
      <c r="E9" s="46">
        <f t="shared" si="2"/>
        <v>0</v>
      </c>
      <c r="F9" s="38"/>
      <c r="G9" s="38"/>
      <c r="H9" s="36"/>
      <c r="I9" s="38"/>
      <c r="J9" s="81"/>
      <c r="K9" s="46">
        <f t="shared" si="3"/>
        <v>0</v>
      </c>
      <c r="L9" s="38"/>
      <c r="M9" s="38"/>
      <c r="N9" s="36"/>
      <c r="O9" s="38"/>
      <c r="P9" s="81"/>
      <c r="Q9" s="46">
        <f t="shared" si="4"/>
        <v>0</v>
      </c>
      <c r="R9" s="38"/>
      <c r="S9" s="38"/>
      <c r="T9" s="41"/>
      <c r="U9" s="38"/>
      <c r="V9" s="81"/>
      <c r="W9" s="46">
        <f t="shared" si="5"/>
        <v>0</v>
      </c>
      <c r="X9" s="40"/>
      <c r="Y9" s="40"/>
      <c r="Z9" s="40"/>
      <c r="AA9" s="40"/>
      <c r="AB9" s="95"/>
      <c r="AC9" s="90" t="e">
        <f t="shared" si="1"/>
        <v>#DIV/0!</v>
      </c>
    </row>
    <row r="10" spans="1:29" ht="159.75" customHeight="1" x14ac:dyDescent="0.25">
      <c r="A10" s="430"/>
      <c r="B10" s="431"/>
      <c r="C10" s="107" t="s">
        <v>79</v>
      </c>
      <c r="D10" s="42" t="s">
        <v>116</v>
      </c>
      <c r="E10" s="46">
        <f t="shared" si="2"/>
        <v>0</v>
      </c>
      <c r="F10" s="38"/>
      <c r="G10" s="38"/>
      <c r="H10" s="36"/>
      <c r="I10" s="38"/>
      <c r="J10" s="81"/>
      <c r="K10" s="46">
        <f t="shared" si="3"/>
        <v>0</v>
      </c>
      <c r="L10" s="38"/>
      <c r="M10" s="38"/>
      <c r="N10" s="36"/>
      <c r="O10" s="38"/>
      <c r="P10" s="81"/>
      <c r="Q10" s="46">
        <f t="shared" si="4"/>
        <v>0</v>
      </c>
      <c r="R10" s="38"/>
      <c r="S10" s="38"/>
      <c r="T10" s="41"/>
      <c r="U10" s="38"/>
      <c r="V10" s="81"/>
      <c r="W10" s="46">
        <f t="shared" si="5"/>
        <v>0</v>
      </c>
      <c r="X10" s="40"/>
      <c r="Y10" s="40"/>
      <c r="Z10" s="40"/>
      <c r="AA10" s="40"/>
      <c r="AB10" s="95"/>
      <c r="AC10" s="90" t="e">
        <f t="shared" si="1"/>
        <v>#DIV/0!</v>
      </c>
    </row>
    <row r="11" spans="1:29" ht="30" hidden="1" customHeight="1" x14ac:dyDescent="0.25">
      <c r="A11" s="21"/>
      <c r="B11" s="27" t="s">
        <v>27</v>
      </c>
      <c r="C11" s="28" t="s">
        <v>36</v>
      </c>
      <c r="D11" s="29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39"/>
      <c r="X11" s="41"/>
      <c r="Y11" s="41"/>
      <c r="Z11" s="41"/>
      <c r="AA11" s="41"/>
      <c r="AB11" s="80"/>
      <c r="AC11" s="90" t="e">
        <f t="shared" si="1"/>
        <v>#DIV/0!</v>
      </c>
    </row>
    <row r="12" spans="1:29" ht="105" hidden="1" customHeight="1" x14ac:dyDescent="0.25">
      <c r="A12" s="22"/>
      <c r="B12" s="23"/>
      <c r="C12" s="18" t="s">
        <v>9</v>
      </c>
      <c r="D12" s="18"/>
      <c r="E12" s="58">
        <f>E13+E15+E16+E17+E18</f>
        <v>13063.098</v>
      </c>
      <c r="F12" s="58">
        <f t="shared" ref="F12:AB12" si="6">F13+F15+F16+F17+F18</f>
        <v>0</v>
      </c>
      <c r="G12" s="58">
        <f t="shared" si="6"/>
        <v>0</v>
      </c>
      <c r="H12" s="58">
        <f t="shared" si="6"/>
        <v>13063.098</v>
      </c>
      <c r="I12" s="58">
        <f t="shared" si="6"/>
        <v>0</v>
      </c>
      <c r="J12" s="58">
        <f t="shared" si="6"/>
        <v>0</v>
      </c>
      <c r="K12" s="58">
        <f t="shared" si="6"/>
        <v>4062.7869999999998</v>
      </c>
      <c r="L12" s="58">
        <f t="shared" si="6"/>
        <v>0</v>
      </c>
      <c r="M12" s="58">
        <f t="shared" si="6"/>
        <v>0</v>
      </c>
      <c r="N12" s="58">
        <f t="shared" si="6"/>
        <v>4062.7869999999998</v>
      </c>
      <c r="O12" s="58">
        <f t="shared" si="6"/>
        <v>0</v>
      </c>
      <c r="P12" s="58">
        <f t="shared" si="6"/>
        <v>0</v>
      </c>
      <c r="Q12" s="58">
        <f t="shared" si="6"/>
        <v>4685.6000000000004</v>
      </c>
      <c r="R12" s="58">
        <f t="shared" si="6"/>
        <v>0</v>
      </c>
      <c r="S12" s="58">
        <f t="shared" si="6"/>
        <v>0</v>
      </c>
      <c r="T12" s="58">
        <f t="shared" si="6"/>
        <v>4685.6000000000004</v>
      </c>
      <c r="U12" s="58">
        <f t="shared" si="6"/>
        <v>0</v>
      </c>
      <c r="V12" s="58">
        <v>0</v>
      </c>
      <c r="W12" s="59">
        <f t="shared" si="6"/>
        <v>4433.7999999999993</v>
      </c>
      <c r="X12" s="41">
        <f t="shared" si="6"/>
        <v>0</v>
      </c>
      <c r="Y12" s="41">
        <f t="shared" si="6"/>
        <v>0</v>
      </c>
      <c r="Z12" s="41">
        <f t="shared" si="6"/>
        <v>4433.7999999999993</v>
      </c>
      <c r="AA12" s="41">
        <f t="shared" si="6"/>
        <v>0</v>
      </c>
      <c r="AB12" s="80">
        <f t="shared" si="6"/>
        <v>0</v>
      </c>
      <c r="AC12" s="90">
        <f t="shared" si="1"/>
        <v>94.62608844118148</v>
      </c>
    </row>
    <row r="13" spans="1:29" ht="30" hidden="1" customHeight="1" x14ac:dyDescent="0.25">
      <c r="A13" s="432">
        <v>20</v>
      </c>
      <c r="B13" s="437" t="s">
        <v>43</v>
      </c>
      <c r="C13" s="14" t="s">
        <v>20</v>
      </c>
      <c r="D13" s="435" t="s">
        <v>21</v>
      </c>
      <c r="E13" s="41">
        <f>F13+G13+H13+I13+J13</f>
        <v>8422.7240000000002</v>
      </c>
      <c r="F13" s="41"/>
      <c r="G13" s="41"/>
      <c r="H13" s="36">
        <f>3021.907+2760.271+2640.546</f>
        <v>8422.7240000000002</v>
      </c>
      <c r="I13" s="41"/>
      <c r="J13" s="41"/>
      <c r="K13" s="37">
        <f>L13+M13+N13+O13+P13</f>
        <v>2640.5459999999998</v>
      </c>
      <c r="L13" s="41"/>
      <c r="M13" s="41"/>
      <c r="N13" s="36">
        <v>2640.5459999999998</v>
      </c>
      <c r="O13" s="41"/>
      <c r="P13" s="41"/>
      <c r="Q13" s="58">
        <f t="shared" ref="Q13:Q17" si="7">R13+S13+T13+U13+V13</f>
        <v>3021.9</v>
      </c>
      <c r="R13" s="41"/>
      <c r="S13" s="41"/>
      <c r="T13" s="47">
        <v>3021.9</v>
      </c>
      <c r="U13" s="41"/>
      <c r="V13" s="41"/>
      <c r="W13" s="39">
        <f t="shared" ref="W13:W18" si="8">X13+Y13+Z13+AA13+AB13</f>
        <v>2902.2</v>
      </c>
      <c r="X13" s="40"/>
      <c r="Y13" s="40"/>
      <c r="Z13" s="40">
        <v>2902.2</v>
      </c>
      <c r="AA13" s="40"/>
      <c r="AB13" s="95"/>
      <c r="AC13" s="90">
        <f t="shared" si="1"/>
        <v>96.038915913829044</v>
      </c>
    </row>
    <row r="14" spans="1:29" ht="63" hidden="1" customHeight="1" x14ac:dyDescent="0.25">
      <c r="A14" s="432"/>
      <c r="B14" s="437"/>
      <c r="C14" s="14" t="s">
        <v>22</v>
      </c>
      <c r="D14" s="438"/>
      <c r="E14" s="41">
        <f>E15+E16+E17</f>
        <v>0</v>
      </c>
      <c r="F14" s="41"/>
      <c r="G14" s="41"/>
      <c r="H14" s="36"/>
      <c r="I14" s="41"/>
      <c r="J14" s="41"/>
      <c r="K14" s="37">
        <f t="shared" ref="K14:K18" si="9">L14+M14+N14+O14+P14</f>
        <v>0</v>
      </c>
      <c r="L14" s="41"/>
      <c r="M14" s="41"/>
      <c r="N14" s="36"/>
      <c r="O14" s="41"/>
      <c r="P14" s="41"/>
      <c r="Q14" s="58"/>
      <c r="R14" s="41"/>
      <c r="S14" s="41"/>
      <c r="T14" s="47"/>
      <c r="U14" s="41"/>
      <c r="V14" s="41"/>
      <c r="W14" s="39">
        <f t="shared" si="8"/>
        <v>0</v>
      </c>
      <c r="X14" s="40"/>
      <c r="Y14" s="40"/>
      <c r="Z14" s="40"/>
      <c r="AA14" s="40"/>
      <c r="AB14" s="95"/>
      <c r="AC14" s="90" t="e">
        <f t="shared" si="1"/>
        <v>#DIV/0!</v>
      </c>
    </row>
    <row r="15" spans="1:29" ht="16.5" hidden="1" customHeight="1" x14ac:dyDescent="0.25">
      <c r="A15" s="432"/>
      <c r="B15" s="437"/>
      <c r="C15" s="14" t="s">
        <v>23</v>
      </c>
      <c r="D15" s="438"/>
      <c r="E15" s="41">
        <f>F15+G15+H15+I15+J15</f>
        <v>0</v>
      </c>
      <c r="F15" s="41"/>
      <c r="G15" s="41"/>
      <c r="H15" s="36"/>
      <c r="I15" s="41"/>
      <c r="J15" s="41"/>
      <c r="K15" s="37">
        <f t="shared" si="9"/>
        <v>0</v>
      </c>
      <c r="L15" s="41"/>
      <c r="M15" s="41"/>
      <c r="N15" s="36">
        <v>0</v>
      </c>
      <c r="O15" s="41"/>
      <c r="P15" s="41">
        <v>0</v>
      </c>
      <c r="Q15" s="58">
        <f t="shared" si="7"/>
        <v>0</v>
      </c>
      <c r="R15" s="41"/>
      <c r="S15" s="41"/>
      <c r="T15" s="47">
        <v>0</v>
      </c>
      <c r="U15" s="41"/>
      <c r="V15" s="41"/>
      <c r="W15" s="39">
        <f t="shared" si="8"/>
        <v>0</v>
      </c>
      <c r="X15" s="40"/>
      <c r="Y15" s="40"/>
      <c r="Z15" s="40"/>
      <c r="AA15" s="40"/>
      <c r="AB15" s="95"/>
      <c r="AC15" s="90" t="e">
        <f t="shared" si="1"/>
        <v>#DIV/0!</v>
      </c>
    </row>
    <row r="16" spans="1:29" hidden="1" x14ac:dyDescent="0.25">
      <c r="A16" s="432"/>
      <c r="B16" s="437"/>
      <c r="C16" s="14" t="s">
        <v>24</v>
      </c>
      <c r="D16" s="438"/>
      <c r="E16" s="41">
        <f t="shared" ref="E16:E18" si="10">F16+G16+H16+I16+J16</f>
        <v>0</v>
      </c>
      <c r="F16" s="41"/>
      <c r="G16" s="41"/>
      <c r="H16" s="36"/>
      <c r="I16" s="41"/>
      <c r="J16" s="41"/>
      <c r="K16" s="37">
        <f t="shared" si="9"/>
        <v>0</v>
      </c>
      <c r="L16" s="41"/>
      <c r="M16" s="41"/>
      <c r="N16" s="36">
        <v>0</v>
      </c>
      <c r="O16" s="41"/>
      <c r="P16" s="41">
        <v>0</v>
      </c>
      <c r="Q16" s="58">
        <f t="shared" si="7"/>
        <v>0</v>
      </c>
      <c r="R16" s="41"/>
      <c r="S16" s="41"/>
      <c r="T16" s="47">
        <v>0</v>
      </c>
      <c r="U16" s="41"/>
      <c r="V16" s="41"/>
      <c r="W16" s="39">
        <f t="shared" si="8"/>
        <v>0</v>
      </c>
      <c r="X16" s="40"/>
      <c r="Y16" s="40"/>
      <c r="Z16" s="40"/>
      <c r="AA16" s="40"/>
      <c r="AB16" s="95"/>
      <c r="AC16" s="90" t="e">
        <f t="shared" si="1"/>
        <v>#DIV/0!</v>
      </c>
    </row>
    <row r="17" spans="1:29" hidden="1" x14ac:dyDescent="0.25">
      <c r="A17" s="432"/>
      <c r="B17" s="437"/>
      <c r="C17" s="14" t="s">
        <v>25</v>
      </c>
      <c r="D17" s="438"/>
      <c r="E17" s="41">
        <f t="shared" si="10"/>
        <v>0</v>
      </c>
      <c r="F17" s="41"/>
      <c r="G17" s="41"/>
      <c r="H17" s="36"/>
      <c r="I17" s="41"/>
      <c r="J17" s="41"/>
      <c r="K17" s="37">
        <f t="shared" si="9"/>
        <v>0</v>
      </c>
      <c r="L17" s="41"/>
      <c r="M17" s="41"/>
      <c r="N17" s="36">
        <v>0</v>
      </c>
      <c r="O17" s="41"/>
      <c r="P17" s="41">
        <v>0</v>
      </c>
      <c r="Q17" s="58">
        <f t="shared" si="7"/>
        <v>0</v>
      </c>
      <c r="R17" s="41"/>
      <c r="S17" s="41"/>
      <c r="T17" s="47">
        <v>0</v>
      </c>
      <c r="U17" s="41"/>
      <c r="V17" s="41"/>
      <c r="W17" s="39">
        <f t="shared" si="8"/>
        <v>0</v>
      </c>
      <c r="X17" s="40"/>
      <c r="Y17" s="40"/>
      <c r="Z17" s="40"/>
      <c r="AA17" s="40"/>
      <c r="AB17" s="95"/>
      <c r="AC17" s="90" t="e">
        <f t="shared" si="1"/>
        <v>#DIV/0!</v>
      </c>
    </row>
    <row r="18" spans="1:29" ht="197.25" hidden="1" customHeight="1" x14ac:dyDescent="0.25">
      <c r="A18" s="432"/>
      <c r="B18" s="437"/>
      <c r="C18" s="14" t="s">
        <v>26</v>
      </c>
      <c r="D18" s="436"/>
      <c r="E18" s="41">
        <f t="shared" si="10"/>
        <v>4640.3739999999998</v>
      </c>
      <c r="F18" s="41"/>
      <c r="G18" s="41"/>
      <c r="H18" s="36">
        <f>1663.742+1554.391+1422.241</f>
        <v>4640.3739999999998</v>
      </c>
      <c r="I18" s="41"/>
      <c r="J18" s="41"/>
      <c r="K18" s="37">
        <f t="shared" si="9"/>
        <v>1422.241</v>
      </c>
      <c r="L18" s="41"/>
      <c r="M18" s="41"/>
      <c r="N18" s="36">
        <v>1422.241</v>
      </c>
      <c r="O18" s="41"/>
      <c r="P18" s="41"/>
      <c r="Q18" s="58">
        <f>T18</f>
        <v>1663.7</v>
      </c>
      <c r="R18" s="41"/>
      <c r="S18" s="41"/>
      <c r="T18" s="47">
        <v>1663.7</v>
      </c>
      <c r="U18" s="41"/>
      <c r="V18" s="41" t="s">
        <v>34</v>
      </c>
      <c r="W18" s="39">
        <f t="shared" si="8"/>
        <v>1531.6</v>
      </c>
      <c r="X18" s="40"/>
      <c r="Y18" s="40"/>
      <c r="Z18" s="40">
        <v>1531.6</v>
      </c>
      <c r="AA18" s="40"/>
      <c r="AB18" s="95"/>
      <c r="AC18" s="90">
        <f t="shared" si="1"/>
        <v>92.059866562481204</v>
      </c>
    </row>
    <row r="19" spans="1:29" hidden="1" x14ac:dyDescent="0.25">
      <c r="A19" s="22"/>
      <c r="B19" s="23"/>
      <c r="C19" s="18" t="s">
        <v>9</v>
      </c>
      <c r="D19" s="18"/>
      <c r="E19" s="58">
        <f>E20+E21+E22+E23+E24+E25+E26</f>
        <v>405844.64</v>
      </c>
      <c r="F19" s="58">
        <f t="shared" ref="F19:AB19" si="11">F20+F21+F22+F23+F24+F25+F26</f>
        <v>0</v>
      </c>
      <c r="G19" s="58">
        <f t="shared" si="11"/>
        <v>227773.6</v>
      </c>
      <c r="H19" s="58">
        <f t="shared" si="11"/>
        <v>178071.04000000001</v>
      </c>
      <c r="I19" s="58">
        <f t="shared" si="11"/>
        <v>0</v>
      </c>
      <c r="J19" s="58">
        <f t="shared" si="11"/>
        <v>0</v>
      </c>
      <c r="K19" s="58">
        <f t="shared" si="11"/>
        <v>270742.83</v>
      </c>
      <c r="L19" s="58">
        <f t="shared" si="11"/>
        <v>0</v>
      </c>
      <c r="M19" s="58">
        <f t="shared" si="11"/>
        <v>148744.99</v>
      </c>
      <c r="N19" s="58">
        <f t="shared" si="11"/>
        <v>121997.84</v>
      </c>
      <c r="O19" s="58">
        <f t="shared" si="11"/>
        <v>0</v>
      </c>
      <c r="P19" s="58">
        <f t="shared" si="11"/>
        <v>0</v>
      </c>
      <c r="Q19" s="58">
        <f t="shared" si="11"/>
        <v>270742.83</v>
      </c>
      <c r="R19" s="58">
        <f t="shared" si="11"/>
        <v>0</v>
      </c>
      <c r="S19" s="58">
        <f t="shared" si="11"/>
        <v>148744.99</v>
      </c>
      <c r="T19" s="58">
        <f t="shared" si="11"/>
        <v>121997.84</v>
      </c>
      <c r="U19" s="58">
        <f t="shared" si="11"/>
        <v>0</v>
      </c>
      <c r="V19" s="58">
        <f t="shared" si="11"/>
        <v>0</v>
      </c>
      <c r="W19" s="59">
        <f t="shared" si="11"/>
        <v>71481.741999999998</v>
      </c>
      <c r="X19" s="41">
        <f t="shared" si="11"/>
        <v>0</v>
      </c>
      <c r="Y19" s="41">
        <f t="shared" si="11"/>
        <v>55153.303</v>
      </c>
      <c r="Z19" s="41">
        <f t="shared" si="11"/>
        <v>16328.438999999998</v>
      </c>
      <c r="AA19" s="41">
        <f t="shared" si="11"/>
        <v>0</v>
      </c>
      <c r="AB19" s="80">
        <f t="shared" si="11"/>
        <v>0</v>
      </c>
      <c r="AC19" s="90">
        <f t="shared" si="1"/>
        <v>26.402081266565766</v>
      </c>
    </row>
    <row r="20" spans="1:29" ht="93" hidden="1" customHeight="1" x14ac:dyDescent="0.25">
      <c r="A20" s="439">
        <v>21</v>
      </c>
      <c r="B20" s="442" t="s">
        <v>44</v>
      </c>
      <c r="C20" s="13" t="s">
        <v>37</v>
      </c>
      <c r="D20" s="435" t="s">
        <v>28</v>
      </c>
      <c r="E20" s="36">
        <f>F20+G20+H20+I20+J20</f>
        <v>206761.7</v>
      </c>
      <c r="F20" s="36"/>
      <c r="G20" s="36">
        <v>136906.20000000001</v>
      </c>
      <c r="H20" s="36">
        <v>69855.5</v>
      </c>
      <c r="I20" s="36"/>
      <c r="J20" s="36"/>
      <c r="K20" s="58">
        <v>153012.29999999999</v>
      </c>
      <c r="L20" s="36"/>
      <c r="M20" s="36">
        <v>126235.67</v>
      </c>
      <c r="N20" s="36">
        <v>26776.63</v>
      </c>
      <c r="O20" s="36"/>
      <c r="P20" s="36"/>
      <c r="Q20" s="58">
        <v>153012.29999999999</v>
      </c>
      <c r="R20" s="36"/>
      <c r="S20" s="36">
        <v>126235.67</v>
      </c>
      <c r="T20" s="47">
        <v>26776.63</v>
      </c>
      <c r="U20" s="36"/>
      <c r="V20" s="36"/>
      <c r="W20" s="39">
        <f>X20+Y20+Z20+AA20+AB20</f>
        <v>37063.040000000001</v>
      </c>
      <c r="X20" s="40"/>
      <c r="Y20" s="40">
        <v>29255.284</v>
      </c>
      <c r="Z20" s="40">
        <v>7807.7560000000003</v>
      </c>
      <c r="AA20" s="40"/>
      <c r="AB20" s="95"/>
      <c r="AC20" s="90">
        <f t="shared" si="1"/>
        <v>24.222261870450939</v>
      </c>
    </row>
    <row r="21" spans="1:29" ht="108.75" hidden="1" customHeight="1" x14ac:dyDescent="0.25">
      <c r="A21" s="440"/>
      <c r="B21" s="443"/>
      <c r="C21" s="13" t="s">
        <v>38</v>
      </c>
      <c r="D21" s="438"/>
      <c r="E21" s="36">
        <f t="shared" ref="E21:E26" si="12">F21+G21+H21+I21+J21</f>
        <v>110951.09999999999</v>
      </c>
      <c r="F21" s="36"/>
      <c r="G21" s="36">
        <v>80793.899999999994</v>
      </c>
      <c r="H21" s="36">
        <v>30157.200000000001</v>
      </c>
      <c r="I21" s="36"/>
      <c r="J21" s="36"/>
      <c r="K21" s="58">
        <v>87391.55</v>
      </c>
      <c r="L21" s="36"/>
      <c r="M21" s="36">
        <v>11036.22</v>
      </c>
      <c r="N21" s="36">
        <v>76355.33</v>
      </c>
      <c r="O21" s="36"/>
      <c r="P21" s="36"/>
      <c r="Q21" s="58">
        <v>87391.55</v>
      </c>
      <c r="R21" s="36"/>
      <c r="S21" s="36">
        <v>11036.22</v>
      </c>
      <c r="T21" s="47">
        <v>76355.33</v>
      </c>
      <c r="U21" s="36"/>
      <c r="V21" s="36"/>
      <c r="W21" s="39">
        <f t="shared" ref="W21:W26" si="13">X21+Y21+Z21+AA21+AB21</f>
        <v>27711.987000000001</v>
      </c>
      <c r="X21" s="40"/>
      <c r="Y21" s="40">
        <v>23051.419000000002</v>
      </c>
      <c r="Z21" s="40">
        <v>4660.5680000000002</v>
      </c>
      <c r="AA21" s="40"/>
      <c r="AB21" s="95"/>
      <c r="AC21" s="90">
        <f t="shared" si="1"/>
        <v>31.710144745115517</v>
      </c>
    </row>
    <row r="22" spans="1:29" ht="98.25" hidden="1" customHeight="1" x14ac:dyDescent="0.25">
      <c r="A22" s="440"/>
      <c r="B22" s="443"/>
      <c r="C22" s="13" t="s">
        <v>39</v>
      </c>
      <c r="D22" s="438"/>
      <c r="E22" s="36">
        <f t="shared" si="12"/>
        <v>12059.099999999999</v>
      </c>
      <c r="F22" s="36"/>
      <c r="G22" s="36"/>
      <c r="H22" s="36">
        <f>6935.2+5123.9</f>
        <v>12059.099999999999</v>
      </c>
      <c r="I22" s="36"/>
      <c r="J22" s="36"/>
      <c r="K22" s="58">
        <v>3246.92</v>
      </c>
      <c r="L22" s="36"/>
      <c r="M22" s="36"/>
      <c r="N22" s="36">
        <v>3246.92</v>
      </c>
      <c r="O22" s="36"/>
      <c r="P22" s="36"/>
      <c r="Q22" s="58">
        <v>3246.92</v>
      </c>
      <c r="R22" s="36"/>
      <c r="S22" s="36"/>
      <c r="T22" s="47">
        <v>3246.92</v>
      </c>
      <c r="U22" s="36"/>
      <c r="V22" s="36"/>
      <c r="W22" s="39">
        <f t="shared" si="13"/>
        <v>808.86400000000003</v>
      </c>
      <c r="X22" s="40"/>
      <c r="Y22" s="40"/>
      <c r="Z22" s="40">
        <v>808.86400000000003</v>
      </c>
      <c r="AA22" s="40"/>
      <c r="AB22" s="95"/>
      <c r="AC22" s="90">
        <f t="shared" si="1"/>
        <v>24.911731733458168</v>
      </c>
    </row>
    <row r="23" spans="1:29" ht="75" hidden="1" customHeight="1" x14ac:dyDescent="0.25">
      <c r="A23" s="440"/>
      <c r="B23" s="443"/>
      <c r="C23" s="13" t="s">
        <v>40</v>
      </c>
      <c r="D23" s="438"/>
      <c r="E23" s="36">
        <f t="shared" si="12"/>
        <v>7074.84</v>
      </c>
      <c r="F23" s="36"/>
      <c r="G23" s="36"/>
      <c r="H23" s="36">
        <v>7074.84</v>
      </c>
      <c r="I23" s="36"/>
      <c r="J23" s="36"/>
      <c r="K23" s="58">
        <v>2263.14</v>
      </c>
      <c r="L23" s="36"/>
      <c r="M23" s="36"/>
      <c r="N23" s="36">
        <v>2263.14</v>
      </c>
      <c r="O23" s="36"/>
      <c r="P23" s="36"/>
      <c r="Q23" s="58">
        <v>2263.14</v>
      </c>
      <c r="R23" s="36"/>
      <c r="S23" s="36"/>
      <c r="T23" s="47">
        <v>2263.14</v>
      </c>
      <c r="U23" s="36"/>
      <c r="V23" s="36"/>
      <c r="W23" s="39">
        <f t="shared" si="13"/>
        <v>596.053</v>
      </c>
      <c r="X23" s="40"/>
      <c r="Y23" s="40"/>
      <c r="Z23" s="40">
        <v>596.053</v>
      </c>
      <c r="AA23" s="40"/>
      <c r="AB23" s="95"/>
      <c r="AC23" s="90">
        <f t="shared" si="1"/>
        <v>26.337433830872151</v>
      </c>
    </row>
    <row r="24" spans="1:29" ht="70.5" hidden="1" customHeight="1" x14ac:dyDescent="0.25">
      <c r="A24" s="440"/>
      <c r="B24" s="443"/>
      <c r="C24" s="13" t="s">
        <v>41</v>
      </c>
      <c r="D24" s="438"/>
      <c r="E24" s="36">
        <f t="shared" si="12"/>
        <v>16083.7</v>
      </c>
      <c r="F24" s="36"/>
      <c r="G24" s="36"/>
      <c r="H24" s="36">
        <v>16083.7</v>
      </c>
      <c r="I24" s="36"/>
      <c r="J24" s="36"/>
      <c r="K24" s="58">
        <v>6274.65</v>
      </c>
      <c r="L24" s="36"/>
      <c r="M24" s="36"/>
      <c r="N24" s="36">
        <v>6274.65</v>
      </c>
      <c r="O24" s="36"/>
      <c r="P24" s="36"/>
      <c r="Q24" s="58">
        <v>6274.65</v>
      </c>
      <c r="R24" s="36"/>
      <c r="S24" s="36"/>
      <c r="T24" s="47">
        <v>6274.65</v>
      </c>
      <c r="U24" s="36"/>
      <c r="V24" s="36"/>
      <c r="W24" s="39">
        <f t="shared" si="13"/>
        <v>1352.8979999999999</v>
      </c>
      <c r="X24" s="40"/>
      <c r="Y24" s="40"/>
      <c r="Z24" s="40">
        <v>1352.8979999999999</v>
      </c>
      <c r="AA24" s="40"/>
      <c r="AB24" s="95"/>
      <c r="AC24" s="90">
        <f t="shared" si="1"/>
        <v>21.561330114030262</v>
      </c>
    </row>
    <row r="25" spans="1:29" ht="53.25" hidden="1" customHeight="1" x14ac:dyDescent="0.25">
      <c r="A25" s="440"/>
      <c r="B25" s="443"/>
      <c r="C25" s="13" t="s">
        <v>42</v>
      </c>
      <c r="D25" s="438"/>
      <c r="E25" s="36">
        <f t="shared" si="12"/>
        <v>42914.5</v>
      </c>
      <c r="F25" s="36"/>
      <c r="G25" s="36">
        <v>10073.5</v>
      </c>
      <c r="H25" s="36">
        <v>32841</v>
      </c>
      <c r="I25" s="36"/>
      <c r="J25" s="36"/>
      <c r="K25" s="58">
        <v>18554.27</v>
      </c>
      <c r="L25" s="36"/>
      <c r="M25" s="36">
        <v>11473.1</v>
      </c>
      <c r="N25" s="36">
        <v>7081.17</v>
      </c>
      <c r="O25" s="36"/>
      <c r="P25" s="36"/>
      <c r="Q25" s="58">
        <v>18554.27</v>
      </c>
      <c r="R25" s="36"/>
      <c r="S25" s="36">
        <v>11473.1</v>
      </c>
      <c r="T25" s="47">
        <v>7081.17</v>
      </c>
      <c r="U25" s="36"/>
      <c r="V25" s="36"/>
      <c r="W25" s="39">
        <f t="shared" si="13"/>
        <v>3948.8999999999996</v>
      </c>
      <c r="X25" s="40"/>
      <c r="Y25" s="40">
        <v>2846.6</v>
      </c>
      <c r="Z25" s="40">
        <v>1102.3</v>
      </c>
      <c r="AA25" s="40"/>
      <c r="AB25" s="95"/>
      <c r="AC25" s="90">
        <f t="shared" si="1"/>
        <v>21.282971520841294</v>
      </c>
    </row>
    <row r="26" spans="1:29" ht="201" hidden="1" customHeight="1" x14ac:dyDescent="0.25">
      <c r="A26" s="441"/>
      <c r="B26" s="444"/>
      <c r="C26" s="13" t="s">
        <v>29</v>
      </c>
      <c r="D26" s="436"/>
      <c r="E26" s="36">
        <f t="shared" si="12"/>
        <v>9999.7000000000007</v>
      </c>
      <c r="F26" s="36"/>
      <c r="G26" s="36"/>
      <c r="H26" s="36">
        <v>9999.7000000000007</v>
      </c>
      <c r="I26" s="36"/>
      <c r="J26" s="36"/>
      <c r="K26" s="58">
        <v>0</v>
      </c>
      <c r="L26" s="36"/>
      <c r="M26" s="36"/>
      <c r="N26" s="36">
        <v>0</v>
      </c>
      <c r="O26" s="36"/>
      <c r="P26" s="36"/>
      <c r="Q26" s="58">
        <v>0</v>
      </c>
      <c r="R26" s="36"/>
      <c r="S26" s="36"/>
      <c r="T26" s="47">
        <v>0</v>
      </c>
      <c r="U26" s="36"/>
      <c r="V26" s="36"/>
      <c r="W26" s="39">
        <f t="shared" si="13"/>
        <v>0</v>
      </c>
      <c r="X26" s="40"/>
      <c r="Y26" s="40"/>
      <c r="Z26" s="40"/>
      <c r="AA26" s="40"/>
      <c r="AB26" s="95"/>
      <c r="AC26" s="90" t="e">
        <f t="shared" si="1"/>
        <v>#DIV/0!</v>
      </c>
    </row>
    <row r="27" spans="1:29" hidden="1" x14ac:dyDescent="0.25">
      <c r="A27" s="19"/>
      <c r="B27" s="20" t="s">
        <v>31</v>
      </c>
      <c r="C27" s="17"/>
      <c r="D27" s="17"/>
      <c r="E27" s="58">
        <f>E19+E12</f>
        <v>418907.73800000001</v>
      </c>
      <c r="F27" s="58">
        <f t="shared" ref="F27:AB27" si="14">F19+F12</f>
        <v>0</v>
      </c>
      <c r="G27" s="58">
        <f t="shared" si="14"/>
        <v>227773.6</v>
      </c>
      <c r="H27" s="58">
        <f t="shared" si="14"/>
        <v>191134.13800000001</v>
      </c>
      <c r="I27" s="58">
        <f t="shared" si="14"/>
        <v>0</v>
      </c>
      <c r="J27" s="58">
        <f t="shared" si="14"/>
        <v>0</v>
      </c>
      <c r="K27" s="58">
        <f t="shared" si="14"/>
        <v>274805.61700000003</v>
      </c>
      <c r="L27" s="58">
        <f t="shared" si="14"/>
        <v>0</v>
      </c>
      <c r="M27" s="58">
        <f t="shared" si="14"/>
        <v>148744.99</v>
      </c>
      <c r="N27" s="58">
        <f t="shared" si="14"/>
        <v>126060.62699999999</v>
      </c>
      <c r="O27" s="58">
        <f t="shared" si="14"/>
        <v>0</v>
      </c>
      <c r="P27" s="58">
        <f t="shared" si="14"/>
        <v>0</v>
      </c>
      <c r="Q27" s="58">
        <f t="shared" si="14"/>
        <v>275428.43</v>
      </c>
      <c r="R27" s="58">
        <f t="shared" si="14"/>
        <v>0</v>
      </c>
      <c r="S27" s="58">
        <f t="shared" si="14"/>
        <v>148744.99</v>
      </c>
      <c r="T27" s="58">
        <f t="shared" si="14"/>
        <v>126683.44</v>
      </c>
      <c r="U27" s="58">
        <f t="shared" si="14"/>
        <v>0</v>
      </c>
      <c r="V27" s="58">
        <f t="shared" si="14"/>
        <v>0</v>
      </c>
      <c r="W27" s="59">
        <f t="shared" si="14"/>
        <v>75915.542000000001</v>
      </c>
      <c r="X27" s="41">
        <f t="shared" si="14"/>
        <v>0</v>
      </c>
      <c r="Y27" s="41">
        <f t="shared" si="14"/>
        <v>55153.303</v>
      </c>
      <c r="Z27" s="41">
        <f t="shared" si="14"/>
        <v>20762.238999999998</v>
      </c>
      <c r="AA27" s="41">
        <f t="shared" si="14"/>
        <v>0</v>
      </c>
      <c r="AB27" s="41">
        <f t="shared" si="14"/>
        <v>0</v>
      </c>
      <c r="AC27" s="90">
        <f t="shared" si="1"/>
        <v>27.562710937284145</v>
      </c>
    </row>
    <row r="28" spans="1:29" hidden="1" x14ac:dyDescent="0.25">
      <c r="A28" s="19"/>
      <c r="B28" s="20" t="s">
        <v>32</v>
      </c>
      <c r="C28" s="17" t="s">
        <v>33</v>
      </c>
      <c r="D28" s="17"/>
      <c r="E28" s="63" t="e">
        <f>E27+#REF!</f>
        <v>#REF!</v>
      </c>
      <c r="F28" s="63" t="e">
        <f>F27+#REF!</f>
        <v>#REF!</v>
      </c>
      <c r="G28" s="63" t="e">
        <f>G27+#REF!</f>
        <v>#REF!</v>
      </c>
      <c r="H28" s="63" t="e">
        <f>H27+#REF!</f>
        <v>#REF!</v>
      </c>
      <c r="I28" s="63" t="e">
        <f>I27+#REF!</f>
        <v>#REF!</v>
      </c>
      <c r="J28" s="63" t="e">
        <f>J27+#REF!</f>
        <v>#REF!</v>
      </c>
      <c r="K28" s="63" t="e">
        <f>K27+#REF!</f>
        <v>#REF!</v>
      </c>
      <c r="L28" s="63" t="e">
        <f>L27+#REF!</f>
        <v>#REF!</v>
      </c>
      <c r="M28" s="63" t="e">
        <f>M27+#REF!</f>
        <v>#REF!</v>
      </c>
      <c r="N28" s="63" t="e">
        <f>N27+#REF!</f>
        <v>#REF!</v>
      </c>
      <c r="O28" s="63" t="e">
        <f>O27+#REF!</f>
        <v>#REF!</v>
      </c>
      <c r="P28" s="63" t="e">
        <f>P27+#REF!</f>
        <v>#REF!</v>
      </c>
      <c r="Q28" s="63" t="e">
        <f>Q27+#REF!</f>
        <v>#REF!</v>
      </c>
      <c r="R28" s="63" t="e">
        <f>R27+#REF!</f>
        <v>#REF!</v>
      </c>
      <c r="S28" s="63" t="e">
        <f>S27+#REF!</f>
        <v>#REF!</v>
      </c>
      <c r="T28" s="63" t="e">
        <f>T27+#REF!</f>
        <v>#REF!</v>
      </c>
      <c r="U28" s="63" t="e">
        <f>U27+#REF!</f>
        <v>#REF!</v>
      </c>
      <c r="V28" s="63" t="e">
        <f>V27+#REF!</f>
        <v>#REF!</v>
      </c>
      <c r="W28" s="64" t="e">
        <f>W27+#REF!</f>
        <v>#REF!</v>
      </c>
      <c r="X28" s="65" t="e">
        <f>X27+#REF!</f>
        <v>#REF!</v>
      </c>
      <c r="Y28" s="65" t="e">
        <f>Y27+#REF!</f>
        <v>#REF!</v>
      </c>
      <c r="Z28" s="65" t="e">
        <f>Z27+#REF!</f>
        <v>#REF!</v>
      </c>
      <c r="AA28" s="65" t="e">
        <f>AA27+#REF!</f>
        <v>#REF!</v>
      </c>
      <c r="AB28" s="65" t="e">
        <f>AB27+#REF!</f>
        <v>#REF!</v>
      </c>
      <c r="AC28" s="90" t="e">
        <f t="shared" si="1"/>
        <v>#REF!</v>
      </c>
    </row>
    <row r="29" spans="1:29" hidden="1" x14ac:dyDescent="0.25">
      <c r="A29" s="24"/>
      <c r="B29" s="24"/>
      <c r="C29" s="24"/>
      <c r="D29" s="24"/>
      <c r="E29" s="12"/>
      <c r="Q29" s="11"/>
      <c r="Z29" s="33"/>
      <c r="AC29" s="90" t="e">
        <f t="shared" si="1"/>
        <v>#DIV/0!</v>
      </c>
    </row>
    <row r="30" spans="1:29" hidden="1" x14ac:dyDescent="0.25">
      <c r="A30" s="24"/>
      <c r="B30" s="24"/>
      <c r="C30" s="24"/>
      <c r="D30" s="24"/>
      <c r="E30" s="12"/>
      <c r="AC30" s="90" t="e">
        <f t="shared" si="1"/>
        <v>#DIV/0!</v>
      </c>
    </row>
    <row r="31" spans="1:29" hidden="1" x14ac:dyDescent="0.25">
      <c r="AC31" s="90" t="e">
        <f t="shared" si="1"/>
        <v>#DIV/0!</v>
      </c>
    </row>
    <row r="32" spans="1:29" hidden="1" x14ac:dyDescent="0.25">
      <c r="AC32" s="90" t="e">
        <f t="shared" si="1"/>
        <v>#DIV/0!</v>
      </c>
    </row>
  </sheetData>
  <mergeCells count="18">
    <mergeCell ref="A13:A18"/>
    <mergeCell ref="B13:B18"/>
    <mergeCell ref="D13:D18"/>
    <mergeCell ref="A20:A26"/>
    <mergeCell ref="B20:B26"/>
    <mergeCell ref="D20:D26"/>
    <mergeCell ref="A5:A10"/>
    <mergeCell ref="B5:B10"/>
    <mergeCell ref="K3:P3"/>
    <mergeCell ref="Q3:V3"/>
    <mergeCell ref="W3:AB3"/>
    <mergeCell ref="A2:N2"/>
    <mergeCell ref="AC3:AC4"/>
    <mergeCell ref="A3:A4"/>
    <mergeCell ref="B3:B4"/>
    <mergeCell ref="C3:C4"/>
    <mergeCell ref="D3:D4"/>
    <mergeCell ref="E3:J3"/>
  </mergeCells>
  <pageMargins left="0.23622047244094491" right="0.23622047244094491" top="0.74803149606299213" bottom="0.74803149606299213" header="0.31496062992125984" footer="0.31496062992125984"/>
  <pageSetup paperSize="9" scale="3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9"/>
  <sheetViews>
    <sheetView zoomScale="70" zoomScaleNormal="70" zoomScaleSheetLayoutView="30" workbookViewId="0">
      <selection activeCell="B5" sqref="B5:B9"/>
    </sheetView>
  </sheetViews>
  <sheetFormatPr defaultRowHeight="15" x14ac:dyDescent="0.25"/>
  <cols>
    <col min="1" max="1" width="4.85546875" style="6" customWidth="1"/>
    <col min="2" max="2" width="36.7109375" style="7" customWidth="1"/>
    <col min="3" max="3" width="21.85546875" style="4" customWidth="1"/>
    <col min="4" max="4" width="22.5703125" style="4" customWidth="1"/>
    <col min="5" max="5" width="16.85546875" style="6" customWidth="1"/>
    <col min="6" max="6" width="16" style="4" customWidth="1"/>
    <col min="7" max="7" width="13.140625" style="4" customWidth="1"/>
    <col min="8" max="8" width="14.85546875" style="4" customWidth="1"/>
    <col min="9" max="9" width="10.42578125" style="4" customWidth="1"/>
    <col min="10" max="10" width="12.42578125" style="4" customWidth="1"/>
    <col min="11" max="11" width="12.7109375" style="6" customWidth="1"/>
    <col min="12" max="12" width="11.85546875" style="4" customWidth="1"/>
    <col min="13" max="13" width="13.140625" style="4" customWidth="1"/>
    <col min="14" max="14" width="12" style="4" customWidth="1"/>
    <col min="15" max="15" width="8.85546875" style="4" customWidth="1"/>
    <col min="16" max="16" width="11.42578125" style="4" customWidth="1"/>
    <col min="17" max="17" width="12.7109375" style="4" customWidth="1"/>
    <col min="18" max="18" width="12.85546875" style="4" customWidth="1"/>
    <col min="19" max="19" width="13.7109375" style="4" customWidth="1"/>
    <col min="20" max="20" width="11.7109375" style="4" customWidth="1"/>
    <col min="21" max="21" width="10.5703125" style="4" customWidth="1"/>
    <col min="22" max="22" width="12.140625" style="4" customWidth="1"/>
    <col min="23" max="23" width="14" style="30" customWidth="1"/>
    <col min="24" max="24" width="11.7109375" style="30" customWidth="1"/>
    <col min="25" max="25" width="12.42578125" style="30" customWidth="1"/>
    <col min="26" max="26" width="11.5703125" style="30" customWidth="1"/>
    <col min="27" max="27" width="11" style="30" customWidth="1"/>
    <col min="28" max="28" width="12.140625" style="30" customWidth="1"/>
    <col min="29" max="29" width="12.42578125" style="24" bestFit="1" customWidth="1"/>
    <col min="30" max="16384" width="9.140625" style="24"/>
  </cols>
  <sheetData>
    <row r="1" spans="1:29" x14ac:dyDescent="0.25">
      <c r="A1" s="8"/>
      <c r="B1" s="9"/>
      <c r="C1" s="8"/>
      <c r="E1" s="8"/>
      <c r="K1" s="8"/>
    </row>
    <row r="2" spans="1:29" ht="49.5" customHeight="1" x14ac:dyDescent="0.25">
      <c r="A2" s="8"/>
      <c r="B2" s="394" t="s">
        <v>344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</row>
    <row r="3" spans="1:29" s="1" customFormat="1" ht="21" customHeight="1" x14ac:dyDescent="0.25">
      <c r="A3" s="395" t="s">
        <v>0</v>
      </c>
      <c r="B3" s="396" t="s">
        <v>8</v>
      </c>
      <c r="C3" s="389" t="s">
        <v>45</v>
      </c>
      <c r="D3" s="390" t="s">
        <v>7</v>
      </c>
      <c r="E3" s="391" t="s">
        <v>46</v>
      </c>
      <c r="F3" s="392"/>
      <c r="G3" s="392"/>
      <c r="H3" s="392"/>
      <c r="I3" s="392"/>
      <c r="J3" s="393"/>
      <c r="K3" s="388" t="s">
        <v>247</v>
      </c>
      <c r="L3" s="388"/>
      <c r="M3" s="388"/>
      <c r="N3" s="388"/>
      <c r="O3" s="388"/>
      <c r="P3" s="388"/>
      <c r="Q3" s="388" t="s">
        <v>248</v>
      </c>
      <c r="R3" s="388"/>
      <c r="S3" s="388"/>
      <c r="T3" s="388"/>
      <c r="U3" s="388"/>
      <c r="V3" s="388"/>
      <c r="W3" s="387" t="s">
        <v>345</v>
      </c>
      <c r="X3" s="387"/>
      <c r="Y3" s="387"/>
      <c r="Z3" s="387"/>
      <c r="AA3" s="387"/>
      <c r="AB3" s="387"/>
      <c r="AC3" s="385" t="s">
        <v>48</v>
      </c>
    </row>
    <row r="4" spans="1:29" s="2" customFormat="1" ht="39.75" customHeight="1" x14ac:dyDescent="0.25">
      <c r="A4" s="396"/>
      <c r="B4" s="427"/>
      <c r="C4" s="389"/>
      <c r="D4" s="390"/>
      <c r="E4" s="5" t="s">
        <v>1</v>
      </c>
      <c r="F4" s="25" t="s">
        <v>2</v>
      </c>
      <c r="G4" s="25" t="s">
        <v>3</v>
      </c>
      <c r="H4" s="25" t="s">
        <v>4</v>
      </c>
      <c r="I4" s="25" t="s">
        <v>5</v>
      </c>
      <c r="J4" s="25" t="s">
        <v>6</v>
      </c>
      <c r="K4" s="5" t="s">
        <v>1</v>
      </c>
      <c r="L4" s="25" t="s">
        <v>2</v>
      </c>
      <c r="M4" s="25" t="s">
        <v>3</v>
      </c>
      <c r="N4" s="25" t="s">
        <v>4</v>
      </c>
      <c r="O4" s="25" t="s">
        <v>5</v>
      </c>
      <c r="P4" s="25" t="s">
        <v>6</v>
      </c>
      <c r="Q4" s="5" t="s">
        <v>1</v>
      </c>
      <c r="R4" s="25" t="s">
        <v>2</v>
      </c>
      <c r="S4" s="25" t="s">
        <v>3</v>
      </c>
      <c r="T4" s="25" t="s">
        <v>4</v>
      </c>
      <c r="U4" s="25" t="s">
        <v>5</v>
      </c>
      <c r="V4" s="25" t="s">
        <v>6</v>
      </c>
      <c r="W4" s="5" t="s">
        <v>1</v>
      </c>
      <c r="X4" s="31" t="s">
        <v>2</v>
      </c>
      <c r="Y4" s="31" t="s">
        <v>3</v>
      </c>
      <c r="Z4" s="31" t="s">
        <v>4</v>
      </c>
      <c r="AA4" s="31" t="s">
        <v>5</v>
      </c>
      <c r="AB4" s="31" t="s">
        <v>6</v>
      </c>
      <c r="AC4" s="386"/>
    </row>
    <row r="5" spans="1:29" ht="19.5" customHeight="1" x14ac:dyDescent="0.25">
      <c r="A5" s="451">
        <v>1</v>
      </c>
      <c r="B5" s="442" t="s">
        <v>342</v>
      </c>
      <c r="C5" s="160" t="s">
        <v>9</v>
      </c>
      <c r="D5" s="152"/>
      <c r="E5" s="125">
        <f>E6+E7+E8+E9</f>
        <v>143.19999999999999</v>
      </c>
      <c r="F5" s="125">
        <f t="shared" ref="F5:AB5" si="0">F6+F7+F8+F9</f>
        <v>0</v>
      </c>
      <c r="G5" s="125">
        <f t="shared" si="0"/>
        <v>0</v>
      </c>
      <c r="H5" s="125">
        <f t="shared" si="0"/>
        <v>143.19999999999999</v>
      </c>
      <c r="I5" s="125">
        <f t="shared" si="0"/>
        <v>0</v>
      </c>
      <c r="J5" s="125">
        <f t="shared" si="0"/>
        <v>0</v>
      </c>
      <c r="K5" s="125">
        <f t="shared" si="0"/>
        <v>103.2</v>
      </c>
      <c r="L5" s="125">
        <f t="shared" si="0"/>
        <v>0</v>
      </c>
      <c r="M5" s="125">
        <f t="shared" si="0"/>
        <v>0</v>
      </c>
      <c r="N5" s="125">
        <f t="shared" si="0"/>
        <v>103.2</v>
      </c>
      <c r="O5" s="125">
        <f t="shared" si="0"/>
        <v>0</v>
      </c>
      <c r="P5" s="125">
        <f t="shared" si="0"/>
        <v>0</v>
      </c>
      <c r="Q5" s="125">
        <f t="shared" si="0"/>
        <v>103.2</v>
      </c>
      <c r="R5" s="125">
        <f t="shared" si="0"/>
        <v>0</v>
      </c>
      <c r="S5" s="125">
        <f t="shared" si="0"/>
        <v>0</v>
      </c>
      <c r="T5" s="125">
        <f t="shared" si="0"/>
        <v>103.2</v>
      </c>
      <c r="U5" s="125">
        <f t="shared" si="0"/>
        <v>0</v>
      </c>
      <c r="V5" s="125">
        <f t="shared" si="0"/>
        <v>0</v>
      </c>
      <c r="W5" s="125">
        <f t="shared" si="0"/>
        <v>103.2</v>
      </c>
      <c r="X5" s="125">
        <f t="shared" si="0"/>
        <v>0</v>
      </c>
      <c r="Y5" s="125">
        <f t="shared" si="0"/>
        <v>0</v>
      </c>
      <c r="Z5" s="125">
        <f t="shared" si="0"/>
        <v>103.2</v>
      </c>
      <c r="AA5" s="125">
        <f t="shared" si="0"/>
        <v>0</v>
      </c>
      <c r="AB5" s="125">
        <f t="shared" si="0"/>
        <v>0</v>
      </c>
      <c r="AC5" s="48">
        <f>W5/Q5%</f>
        <v>100</v>
      </c>
    </row>
    <row r="6" spans="1:29" ht="168" customHeight="1" x14ac:dyDescent="0.25">
      <c r="A6" s="451"/>
      <c r="B6" s="443"/>
      <c r="C6" s="103" t="s">
        <v>182</v>
      </c>
      <c r="D6" s="448" t="s">
        <v>21</v>
      </c>
      <c r="E6" s="205">
        <f t="shared" ref="E6:E9" si="1">F6+G6+H6+I6+J6</f>
        <v>60</v>
      </c>
      <c r="F6" s="203"/>
      <c r="G6" s="204"/>
      <c r="H6" s="203">
        <v>60</v>
      </c>
      <c r="I6" s="203"/>
      <c r="J6" s="203"/>
      <c r="K6" s="205">
        <f t="shared" ref="K6:K9" si="2">L6+M6+N6+O6+P6</f>
        <v>20</v>
      </c>
      <c r="L6" s="200"/>
      <c r="M6" s="200"/>
      <c r="N6" s="51">
        <v>20</v>
      </c>
      <c r="O6" s="200"/>
      <c r="P6" s="200"/>
      <c r="Q6" s="205">
        <f t="shared" ref="Q6:Q9" si="3">R6+S6+T6+U6+V6</f>
        <v>20</v>
      </c>
      <c r="R6" s="200"/>
      <c r="S6" s="200"/>
      <c r="T6" s="51">
        <v>20</v>
      </c>
      <c r="U6" s="200"/>
      <c r="V6" s="200"/>
      <c r="W6" s="205">
        <f t="shared" ref="W6:W9" si="4">X6+Y6+Z6+AA6+AB6</f>
        <v>20</v>
      </c>
      <c r="X6" s="202"/>
      <c r="Y6" s="202"/>
      <c r="Z6" s="202">
        <v>20</v>
      </c>
      <c r="AA6" s="202"/>
      <c r="AB6" s="202"/>
      <c r="AC6" s="48">
        <f t="shared" ref="AC6:AC9" si="5">W6/Q6%</f>
        <v>100</v>
      </c>
    </row>
    <row r="7" spans="1:29" ht="57.75" customHeight="1" x14ac:dyDescent="0.25">
      <c r="B7" s="443"/>
      <c r="C7" s="296" t="s">
        <v>313</v>
      </c>
      <c r="D7" s="449"/>
      <c r="E7" s="205">
        <f t="shared" si="1"/>
        <v>37.200000000000003</v>
      </c>
      <c r="F7" s="3"/>
      <c r="G7" s="3"/>
      <c r="H7" s="203">
        <v>37.200000000000003</v>
      </c>
      <c r="I7" s="3"/>
      <c r="J7" s="3"/>
      <c r="K7" s="205">
        <f t="shared" si="2"/>
        <v>37.200000000000003</v>
      </c>
      <c r="L7" s="3"/>
      <c r="M7" s="3"/>
      <c r="N7" s="51">
        <v>37.200000000000003</v>
      </c>
      <c r="O7" s="3"/>
      <c r="P7" s="3"/>
      <c r="Q7" s="205">
        <f t="shared" si="3"/>
        <v>37.200000000000003</v>
      </c>
      <c r="R7" s="3"/>
      <c r="S7" s="3"/>
      <c r="T7" s="51">
        <v>37.200000000000003</v>
      </c>
      <c r="U7" s="3"/>
      <c r="V7" s="3"/>
      <c r="W7" s="205">
        <f t="shared" si="4"/>
        <v>37.200000000000003</v>
      </c>
      <c r="X7" s="139"/>
      <c r="Y7" s="139"/>
      <c r="Z7" s="139">
        <v>37.200000000000003</v>
      </c>
      <c r="AA7" s="139"/>
      <c r="AB7" s="139"/>
      <c r="AC7" s="48">
        <f t="shared" si="5"/>
        <v>100</v>
      </c>
    </row>
    <row r="8" spans="1:29" ht="60" x14ac:dyDescent="0.25">
      <c r="B8" s="443"/>
      <c r="C8" s="297" t="s">
        <v>314</v>
      </c>
      <c r="D8" s="449"/>
      <c r="E8" s="205">
        <f t="shared" si="1"/>
        <v>19</v>
      </c>
      <c r="F8" s="3"/>
      <c r="G8" s="3"/>
      <c r="H8" s="299">
        <v>19</v>
      </c>
      <c r="I8" s="3"/>
      <c r="J8" s="3"/>
      <c r="K8" s="205">
        <f t="shared" si="2"/>
        <v>19</v>
      </c>
      <c r="L8" s="3"/>
      <c r="M8" s="3"/>
      <c r="N8" s="51">
        <v>19</v>
      </c>
      <c r="O8" s="3"/>
      <c r="P8" s="3"/>
      <c r="Q8" s="205">
        <f t="shared" si="3"/>
        <v>19</v>
      </c>
      <c r="R8" s="3"/>
      <c r="S8" s="3"/>
      <c r="T8" s="298">
        <v>19</v>
      </c>
      <c r="U8" s="3"/>
      <c r="V8" s="3"/>
      <c r="W8" s="205">
        <f t="shared" si="4"/>
        <v>19</v>
      </c>
      <c r="X8" s="139"/>
      <c r="Y8" s="139"/>
      <c r="Z8" s="310">
        <v>19</v>
      </c>
      <c r="AA8" s="139"/>
      <c r="AB8" s="139"/>
      <c r="AC8" s="48">
        <f t="shared" si="5"/>
        <v>100</v>
      </c>
    </row>
    <row r="9" spans="1:29" ht="150" x14ac:dyDescent="0.25">
      <c r="B9" s="444"/>
      <c r="C9" s="297" t="s">
        <v>315</v>
      </c>
      <c r="D9" s="450"/>
      <c r="E9" s="205">
        <f t="shared" si="1"/>
        <v>27</v>
      </c>
      <c r="F9" s="250"/>
      <c r="G9" s="250"/>
      <c r="H9" s="200">
        <v>27</v>
      </c>
      <c r="I9" s="250"/>
      <c r="J9" s="250"/>
      <c r="K9" s="205">
        <f t="shared" si="2"/>
        <v>27</v>
      </c>
      <c r="L9" s="250"/>
      <c r="M9" s="250"/>
      <c r="N9" s="51">
        <v>27</v>
      </c>
      <c r="O9" s="250"/>
      <c r="P9" s="250"/>
      <c r="Q9" s="205">
        <f t="shared" si="3"/>
        <v>27</v>
      </c>
      <c r="R9" s="250"/>
      <c r="S9" s="250"/>
      <c r="T9" s="51">
        <v>27</v>
      </c>
      <c r="U9" s="250"/>
      <c r="V9" s="250"/>
      <c r="W9" s="205">
        <f t="shared" si="4"/>
        <v>27</v>
      </c>
      <c r="X9" s="251"/>
      <c r="Y9" s="251"/>
      <c r="Z9" s="311">
        <v>27</v>
      </c>
      <c r="AA9" s="251"/>
      <c r="AB9" s="251"/>
      <c r="AC9" s="48">
        <f t="shared" si="5"/>
        <v>100</v>
      </c>
    </row>
  </sheetData>
  <mergeCells count="13">
    <mergeCell ref="B5:B9"/>
    <mergeCell ref="A5:A6"/>
    <mergeCell ref="W3:AB3"/>
    <mergeCell ref="AC3:AC4"/>
    <mergeCell ref="B2:O2"/>
    <mergeCell ref="A3:A4"/>
    <mergeCell ref="B3:B4"/>
    <mergeCell ref="C3:C4"/>
    <mergeCell ref="D3:D4"/>
    <mergeCell ref="E3:J3"/>
    <mergeCell ref="K3:P3"/>
    <mergeCell ref="Q3:V3"/>
    <mergeCell ref="D6:D9"/>
  </mergeCells>
  <pageMargins left="0.23622047244094491" right="0.23622047244094491" top="0.74803149606299213" bottom="0.74803149606299213" header="0.31496062992125984" footer="0.31496062992125984"/>
  <pageSetup paperSize="9" scale="3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102"/>
  <sheetViews>
    <sheetView zoomScale="90" zoomScaleNormal="90" zoomScaleSheetLayoutView="30" workbookViewId="0">
      <pane xSplit="4" ySplit="5" topLeftCell="N6" activePane="bottomRight" state="frozen"/>
      <selection pane="topRight" activeCell="E1" sqref="E1"/>
      <selection pane="bottomLeft" activeCell="A6" sqref="A6"/>
      <selection pane="bottomRight" activeCell="B5" sqref="B5:B94"/>
    </sheetView>
  </sheetViews>
  <sheetFormatPr defaultRowHeight="15" x14ac:dyDescent="0.25"/>
  <cols>
    <col min="1" max="1" width="4.85546875" style="6" customWidth="1"/>
    <col min="2" max="2" width="36.7109375" style="7" customWidth="1"/>
    <col min="3" max="3" width="21.85546875" style="4" customWidth="1"/>
    <col min="4" max="4" width="25" style="4" customWidth="1"/>
    <col min="5" max="5" width="14" style="6" customWidth="1"/>
    <col min="6" max="7" width="13.140625" style="4" customWidth="1"/>
    <col min="8" max="8" width="11.5703125" style="4" customWidth="1"/>
    <col min="9" max="9" width="10.42578125" style="4" customWidth="1"/>
    <col min="10" max="10" width="12.42578125" style="4" customWidth="1"/>
    <col min="11" max="11" width="12.7109375" style="6" customWidth="1"/>
    <col min="12" max="12" width="11.85546875" style="4" customWidth="1"/>
    <col min="13" max="13" width="11.28515625" style="4" customWidth="1"/>
    <col min="14" max="14" width="12" style="4" customWidth="1"/>
    <col min="15" max="15" width="8.85546875" style="4" customWidth="1"/>
    <col min="16" max="16" width="11.42578125" style="4" customWidth="1"/>
    <col min="17" max="17" width="12.7109375" style="4" customWidth="1"/>
    <col min="18" max="18" width="12.85546875" style="4" customWidth="1"/>
    <col min="19" max="19" width="11.5703125" style="4" customWidth="1"/>
    <col min="20" max="20" width="11.7109375" style="4" customWidth="1"/>
    <col min="21" max="21" width="10.5703125" style="4" customWidth="1"/>
    <col min="22" max="22" width="12.140625" style="4" customWidth="1"/>
    <col min="23" max="23" width="11.5703125" style="30" customWidth="1"/>
    <col min="24" max="24" width="11.7109375" style="30" customWidth="1"/>
    <col min="25" max="25" width="12.42578125" style="30" customWidth="1"/>
    <col min="26" max="26" width="11.5703125" style="135" customWidth="1"/>
    <col min="27" max="27" width="11" style="30" customWidth="1"/>
    <col min="28" max="28" width="12.140625" style="30" customWidth="1"/>
    <col min="29" max="29" width="12.42578125" style="24" bestFit="1" customWidth="1"/>
    <col min="30" max="16384" width="9.140625" style="24"/>
  </cols>
  <sheetData>
    <row r="1" spans="1:29" x14ac:dyDescent="0.25">
      <c r="A1" s="8"/>
      <c r="B1" s="9"/>
      <c r="C1" s="8"/>
      <c r="E1" s="8"/>
      <c r="K1" s="8"/>
    </row>
    <row r="2" spans="1:29" ht="49.5" customHeight="1" x14ac:dyDescent="0.25">
      <c r="A2" s="8"/>
      <c r="B2" s="394" t="s">
        <v>344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</row>
    <row r="3" spans="1:29" s="1" customFormat="1" ht="21" customHeight="1" x14ac:dyDescent="0.25">
      <c r="A3" s="395" t="s">
        <v>0</v>
      </c>
      <c r="B3" s="396" t="s">
        <v>8</v>
      </c>
      <c r="C3" s="389" t="s">
        <v>45</v>
      </c>
      <c r="D3" s="390" t="s">
        <v>7</v>
      </c>
      <c r="E3" s="391" t="s">
        <v>46</v>
      </c>
      <c r="F3" s="392"/>
      <c r="G3" s="392"/>
      <c r="H3" s="392"/>
      <c r="I3" s="392"/>
      <c r="J3" s="393"/>
      <c r="K3" s="388" t="s">
        <v>247</v>
      </c>
      <c r="L3" s="388"/>
      <c r="M3" s="388"/>
      <c r="N3" s="388"/>
      <c r="O3" s="388"/>
      <c r="P3" s="388"/>
      <c r="Q3" s="388" t="s">
        <v>248</v>
      </c>
      <c r="R3" s="388"/>
      <c r="S3" s="388"/>
      <c r="T3" s="388"/>
      <c r="U3" s="388"/>
      <c r="V3" s="388"/>
      <c r="W3" s="387" t="s">
        <v>345</v>
      </c>
      <c r="X3" s="387"/>
      <c r="Y3" s="387"/>
      <c r="Z3" s="387"/>
      <c r="AA3" s="387"/>
      <c r="AB3" s="387"/>
      <c r="AC3" s="385" t="s">
        <v>48</v>
      </c>
    </row>
    <row r="4" spans="1:29" s="2" customFormat="1" ht="39.75" customHeight="1" x14ac:dyDescent="0.25">
      <c r="A4" s="395"/>
      <c r="B4" s="397"/>
      <c r="C4" s="389"/>
      <c r="D4" s="390"/>
      <c r="E4" s="5" t="s">
        <v>1</v>
      </c>
      <c r="F4" s="25" t="s">
        <v>2</v>
      </c>
      <c r="G4" s="25" t="s">
        <v>3</v>
      </c>
      <c r="H4" s="25" t="s">
        <v>4</v>
      </c>
      <c r="I4" s="25" t="s">
        <v>5</v>
      </c>
      <c r="J4" s="78" t="s">
        <v>6</v>
      </c>
      <c r="K4" s="73" t="s">
        <v>1</v>
      </c>
      <c r="L4" s="25" t="s">
        <v>2</v>
      </c>
      <c r="M4" s="25" t="s">
        <v>3</v>
      </c>
      <c r="N4" s="25" t="s">
        <v>4</v>
      </c>
      <c r="O4" s="25" t="s">
        <v>5</v>
      </c>
      <c r="P4" s="78" t="s">
        <v>6</v>
      </c>
      <c r="Q4" s="73" t="s">
        <v>1</v>
      </c>
      <c r="R4" s="25" t="s">
        <v>2</v>
      </c>
      <c r="S4" s="25" t="s">
        <v>3</v>
      </c>
      <c r="T4" s="25" t="s">
        <v>4</v>
      </c>
      <c r="U4" s="25" t="s">
        <v>5</v>
      </c>
      <c r="V4" s="78" t="s">
        <v>6</v>
      </c>
      <c r="W4" s="73" t="s">
        <v>1</v>
      </c>
      <c r="X4" s="31" t="s">
        <v>2</v>
      </c>
      <c r="Y4" s="31" t="s">
        <v>3</v>
      </c>
      <c r="Z4" s="160" t="s">
        <v>4</v>
      </c>
      <c r="AA4" s="31" t="s">
        <v>5</v>
      </c>
      <c r="AB4" s="92" t="s">
        <v>6</v>
      </c>
      <c r="AC4" s="386"/>
    </row>
    <row r="5" spans="1:29" ht="19.5" customHeight="1" x14ac:dyDescent="0.25">
      <c r="A5" s="404">
        <v>13</v>
      </c>
      <c r="B5" s="403" t="s">
        <v>333</v>
      </c>
      <c r="C5" s="177" t="s">
        <v>9</v>
      </c>
      <c r="D5" s="152"/>
      <c r="E5" s="151">
        <f>E6+E7+E8+E20+E32+E44+E45+E78+E92+E93+E90+E91</f>
        <v>606.86</v>
      </c>
      <c r="F5" s="151">
        <f t="shared" ref="F5:AB5" si="0">F6+F7+F8+F20+F32+F44+F45+F78+F92+F93+F90+F91</f>
        <v>0</v>
      </c>
      <c r="G5" s="151">
        <f t="shared" si="0"/>
        <v>0</v>
      </c>
      <c r="H5" s="151">
        <f t="shared" si="0"/>
        <v>606.86</v>
      </c>
      <c r="I5" s="151">
        <f t="shared" si="0"/>
        <v>0</v>
      </c>
      <c r="J5" s="151">
        <f t="shared" si="0"/>
        <v>0</v>
      </c>
      <c r="K5" s="151">
        <f t="shared" si="0"/>
        <v>238.06</v>
      </c>
      <c r="L5" s="151">
        <f t="shared" si="0"/>
        <v>0</v>
      </c>
      <c r="M5" s="151">
        <f t="shared" si="0"/>
        <v>0</v>
      </c>
      <c r="N5" s="151">
        <f t="shared" si="0"/>
        <v>238.06</v>
      </c>
      <c r="O5" s="151">
        <f t="shared" si="0"/>
        <v>0</v>
      </c>
      <c r="P5" s="151">
        <f t="shared" si="0"/>
        <v>0</v>
      </c>
      <c r="Q5" s="151">
        <f t="shared" si="0"/>
        <v>238.06</v>
      </c>
      <c r="R5" s="151">
        <f t="shared" si="0"/>
        <v>0</v>
      </c>
      <c r="S5" s="151">
        <f t="shared" si="0"/>
        <v>0</v>
      </c>
      <c r="T5" s="151">
        <f t="shared" si="0"/>
        <v>238.06</v>
      </c>
      <c r="U5" s="151">
        <f t="shared" si="0"/>
        <v>0</v>
      </c>
      <c r="V5" s="151">
        <f t="shared" si="0"/>
        <v>0</v>
      </c>
      <c r="W5" s="327">
        <f t="shared" si="0"/>
        <v>190.72</v>
      </c>
      <c r="X5" s="151">
        <f t="shared" si="0"/>
        <v>0</v>
      </c>
      <c r="Y5" s="151">
        <f t="shared" si="0"/>
        <v>0</v>
      </c>
      <c r="Z5" s="327">
        <f t="shared" si="0"/>
        <v>190.72</v>
      </c>
      <c r="AA5" s="151">
        <f t="shared" si="0"/>
        <v>0</v>
      </c>
      <c r="AB5" s="151">
        <f t="shared" si="0"/>
        <v>0</v>
      </c>
      <c r="AC5" s="239">
        <f>W5/Q5%</f>
        <v>80.114256910022689</v>
      </c>
    </row>
    <row r="6" spans="1:29" ht="87.75" customHeight="1" x14ac:dyDescent="0.25">
      <c r="A6" s="404"/>
      <c r="B6" s="403"/>
      <c r="C6" s="183" t="s">
        <v>102</v>
      </c>
      <c r="D6" s="405" t="s">
        <v>268</v>
      </c>
      <c r="E6" s="54">
        <f>F6+G6+H6+I6+J6</f>
        <v>3.5</v>
      </c>
      <c r="F6" s="55"/>
      <c r="G6" s="55"/>
      <c r="H6" s="56">
        <v>3.5</v>
      </c>
      <c r="I6" s="55"/>
      <c r="J6" s="55"/>
      <c r="K6" s="54">
        <f>L6+M6+N6+O6+P6</f>
        <v>2</v>
      </c>
      <c r="L6" s="55"/>
      <c r="M6" s="55"/>
      <c r="N6" s="56">
        <v>2</v>
      </c>
      <c r="O6" s="55"/>
      <c r="P6" s="55"/>
      <c r="Q6" s="54">
        <f>R6+S6+T6+U6+V6</f>
        <v>2</v>
      </c>
      <c r="R6" s="55"/>
      <c r="S6" s="55"/>
      <c r="T6" s="56">
        <v>2</v>
      </c>
      <c r="U6" s="55"/>
      <c r="V6" s="55"/>
      <c r="W6" s="54">
        <f>X6+Y6+Z6+AB6</f>
        <v>2</v>
      </c>
      <c r="X6" s="55"/>
      <c r="Y6" s="55"/>
      <c r="Z6" s="56">
        <v>2</v>
      </c>
      <c r="AA6" s="55"/>
      <c r="AB6" s="55"/>
      <c r="AC6" s="184">
        <f t="shared" ref="AC6:AC69" si="1">W6/Q6%</f>
        <v>100</v>
      </c>
    </row>
    <row r="7" spans="1:29" ht="194.25" customHeight="1" x14ac:dyDescent="0.25">
      <c r="A7" s="404"/>
      <c r="B7" s="403"/>
      <c r="C7" s="183" t="s">
        <v>104</v>
      </c>
      <c r="D7" s="405"/>
      <c r="E7" s="54">
        <f>F7+G7+H7+I7+J7</f>
        <v>5.5</v>
      </c>
      <c r="F7" s="55"/>
      <c r="G7" s="55"/>
      <c r="H7" s="56">
        <v>5.5</v>
      </c>
      <c r="I7" s="55"/>
      <c r="J7" s="55"/>
      <c r="K7" s="54">
        <f>L7+M7+N7+O7+P7</f>
        <v>3</v>
      </c>
      <c r="L7" s="55"/>
      <c r="M7" s="55"/>
      <c r="N7" s="56">
        <v>3</v>
      </c>
      <c r="O7" s="55"/>
      <c r="P7" s="55"/>
      <c r="Q7" s="54">
        <f>R7+S7+T7+U7+V7</f>
        <v>3</v>
      </c>
      <c r="R7" s="55"/>
      <c r="S7" s="55"/>
      <c r="T7" s="56">
        <v>3</v>
      </c>
      <c r="U7" s="55"/>
      <c r="V7" s="55"/>
      <c r="W7" s="54">
        <f>X7+Y7+Z7+AB7</f>
        <v>0</v>
      </c>
      <c r="X7" s="55"/>
      <c r="Y7" s="55"/>
      <c r="Z7" s="56"/>
      <c r="AA7" s="55"/>
      <c r="AB7" s="55"/>
      <c r="AC7" s="184">
        <f t="shared" si="1"/>
        <v>0</v>
      </c>
    </row>
    <row r="8" spans="1:29" ht="31.5" customHeight="1" x14ac:dyDescent="0.25">
      <c r="A8" s="404"/>
      <c r="B8" s="403"/>
      <c r="C8" s="453" t="s">
        <v>105</v>
      </c>
      <c r="D8" s="137" t="s">
        <v>109</v>
      </c>
      <c r="E8" s="175">
        <f>SUM(E9:E19)</f>
        <v>222</v>
      </c>
      <c r="F8" s="175">
        <f t="shared" ref="F8:AB8" si="2">SUM(F9:F19)</f>
        <v>0</v>
      </c>
      <c r="G8" s="175">
        <f t="shared" si="2"/>
        <v>0</v>
      </c>
      <c r="H8" s="175">
        <f t="shared" si="2"/>
        <v>222</v>
      </c>
      <c r="I8" s="175">
        <f t="shared" si="2"/>
        <v>0</v>
      </c>
      <c r="J8" s="175">
        <f t="shared" si="2"/>
        <v>0</v>
      </c>
      <c r="K8" s="175">
        <f t="shared" si="2"/>
        <v>78</v>
      </c>
      <c r="L8" s="175">
        <f t="shared" si="2"/>
        <v>0</v>
      </c>
      <c r="M8" s="175">
        <f t="shared" si="2"/>
        <v>0</v>
      </c>
      <c r="N8" s="175">
        <f t="shared" si="2"/>
        <v>78</v>
      </c>
      <c r="O8" s="175">
        <f t="shared" si="2"/>
        <v>0</v>
      </c>
      <c r="P8" s="175">
        <f t="shared" si="2"/>
        <v>0</v>
      </c>
      <c r="Q8" s="175">
        <f t="shared" si="2"/>
        <v>78</v>
      </c>
      <c r="R8" s="175">
        <f t="shared" si="2"/>
        <v>0</v>
      </c>
      <c r="S8" s="175">
        <f t="shared" si="2"/>
        <v>0</v>
      </c>
      <c r="T8" s="175">
        <f t="shared" si="2"/>
        <v>78</v>
      </c>
      <c r="U8" s="175">
        <f t="shared" si="2"/>
        <v>0</v>
      </c>
      <c r="V8" s="175">
        <f t="shared" si="2"/>
        <v>0</v>
      </c>
      <c r="W8" s="175">
        <f t="shared" si="2"/>
        <v>78</v>
      </c>
      <c r="X8" s="175">
        <f t="shared" si="2"/>
        <v>0</v>
      </c>
      <c r="Y8" s="175">
        <f t="shared" si="2"/>
        <v>0</v>
      </c>
      <c r="Z8" s="175">
        <f t="shared" si="2"/>
        <v>78</v>
      </c>
      <c r="AA8" s="175">
        <f t="shared" si="2"/>
        <v>0</v>
      </c>
      <c r="AB8" s="175">
        <f t="shared" si="2"/>
        <v>0</v>
      </c>
      <c r="AC8" s="175">
        <f t="shared" si="1"/>
        <v>100</v>
      </c>
    </row>
    <row r="9" spans="1:29" ht="40.5" customHeight="1" x14ac:dyDescent="0.25">
      <c r="A9" s="404"/>
      <c r="B9" s="403"/>
      <c r="C9" s="454"/>
      <c r="D9" s="105" t="s">
        <v>86</v>
      </c>
      <c r="E9" s="54">
        <f>F9+G9+H9+I9+J9</f>
        <v>24</v>
      </c>
      <c r="F9" s="55"/>
      <c r="G9" s="55"/>
      <c r="H9" s="56">
        <v>24</v>
      </c>
      <c r="I9" s="55"/>
      <c r="J9" s="55"/>
      <c r="K9" s="54">
        <f>L9+M9+N9+O9+P9</f>
        <v>0</v>
      </c>
      <c r="L9" s="55"/>
      <c r="M9" s="55"/>
      <c r="N9" s="56"/>
      <c r="O9" s="55"/>
      <c r="P9" s="55"/>
      <c r="Q9" s="54">
        <f>R9+S9+T9+U9+V9</f>
        <v>0</v>
      </c>
      <c r="R9" s="55"/>
      <c r="S9" s="55"/>
      <c r="T9" s="56"/>
      <c r="U9" s="55"/>
      <c r="V9" s="55"/>
      <c r="W9" s="54">
        <f>X9+Y9+Z9+AA9+AB9</f>
        <v>0</v>
      </c>
      <c r="X9" s="55"/>
      <c r="Y9" s="55"/>
      <c r="Z9" s="57"/>
      <c r="AA9" s="55"/>
      <c r="AB9" s="55"/>
      <c r="AC9" s="184" t="e">
        <f t="shared" si="1"/>
        <v>#DIV/0!</v>
      </c>
    </row>
    <row r="10" spans="1:29" ht="40.5" customHeight="1" x14ac:dyDescent="0.25">
      <c r="A10" s="404"/>
      <c r="B10" s="403"/>
      <c r="C10" s="454"/>
      <c r="D10" s="105" t="s">
        <v>93</v>
      </c>
      <c r="E10" s="54">
        <f t="shared" ref="E10:E19" si="3">F10+G10+H10+I10+J10</f>
        <v>24</v>
      </c>
      <c r="F10" s="55"/>
      <c r="G10" s="55"/>
      <c r="H10" s="56">
        <v>24</v>
      </c>
      <c r="I10" s="55"/>
      <c r="J10" s="55"/>
      <c r="K10" s="54">
        <f t="shared" ref="K10:K19" si="4">L10+M10+N10+O10+P10</f>
        <v>0</v>
      </c>
      <c r="L10" s="55"/>
      <c r="M10" s="55"/>
      <c r="N10" s="56"/>
      <c r="O10" s="55"/>
      <c r="P10" s="55"/>
      <c r="Q10" s="54">
        <f t="shared" ref="Q10:Q19" si="5">R10+S10+T10+U10+V10</f>
        <v>0</v>
      </c>
      <c r="R10" s="55"/>
      <c r="S10" s="55"/>
      <c r="T10" s="56"/>
      <c r="U10" s="55"/>
      <c r="V10" s="55"/>
      <c r="W10" s="54">
        <f t="shared" ref="W10:W19" si="6">X10+Y10+Z10+AA10+AB10</f>
        <v>0</v>
      </c>
      <c r="X10" s="55"/>
      <c r="Y10" s="55"/>
      <c r="Z10" s="57"/>
      <c r="AA10" s="55"/>
      <c r="AB10" s="55"/>
      <c r="AC10" s="184" t="e">
        <f t="shared" si="1"/>
        <v>#DIV/0!</v>
      </c>
    </row>
    <row r="11" spans="1:29" ht="42" customHeight="1" x14ac:dyDescent="0.25">
      <c r="A11" s="404"/>
      <c r="B11" s="403"/>
      <c r="C11" s="454"/>
      <c r="D11" s="105" t="s">
        <v>92</v>
      </c>
      <c r="E11" s="54">
        <f t="shared" si="3"/>
        <v>0</v>
      </c>
      <c r="F11" s="55"/>
      <c r="G11" s="55"/>
      <c r="H11" s="56">
        <v>0</v>
      </c>
      <c r="I11" s="55"/>
      <c r="J11" s="55"/>
      <c r="K11" s="54">
        <f t="shared" si="4"/>
        <v>0</v>
      </c>
      <c r="L11" s="55"/>
      <c r="M11" s="55"/>
      <c r="N11" s="56"/>
      <c r="O11" s="55"/>
      <c r="P11" s="55"/>
      <c r="Q11" s="54">
        <f t="shared" si="5"/>
        <v>0</v>
      </c>
      <c r="R11" s="55"/>
      <c r="S11" s="55"/>
      <c r="T11" s="56"/>
      <c r="U11" s="55"/>
      <c r="V11" s="55"/>
      <c r="W11" s="54">
        <f t="shared" si="6"/>
        <v>0</v>
      </c>
      <c r="X11" s="55"/>
      <c r="Y11" s="55"/>
      <c r="Z11" s="57"/>
      <c r="AA11" s="55"/>
      <c r="AB11" s="55"/>
      <c r="AC11" s="184" t="e">
        <f t="shared" si="1"/>
        <v>#DIV/0!</v>
      </c>
    </row>
    <row r="12" spans="1:29" ht="55.5" customHeight="1" x14ac:dyDescent="0.25">
      <c r="A12" s="404"/>
      <c r="B12" s="403"/>
      <c r="C12" s="454"/>
      <c r="D12" s="105" t="s">
        <v>108</v>
      </c>
      <c r="E12" s="54">
        <f t="shared" si="3"/>
        <v>26</v>
      </c>
      <c r="F12" s="55"/>
      <c r="G12" s="55"/>
      <c r="H12" s="56">
        <v>26</v>
      </c>
      <c r="I12" s="55"/>
      <c r="J12" s="55"/>
      <c r="K12" s="54">
        <f t="shared" si="4"/>
        <v>26</v>
      </c>
      <c r="L12" s="55"/>
      <c r="M12" s="55"/>
      <c r="N12" s="56">
        <v>26</v>
      </c>
      <c r="O12" s="55"/>
      <c r="P12" s="55"/>
      <c r="Q12" s="54">
        <f t="shared" si="5"/>
        <v>26</v>
      </c>
      <c r="R12" s="55"/>
      <c r="S12" s="55"/>
      <c r="T12" s="56">
        <v>26</v>
      </c>
      <c r="U12" s="55"/>
      <c r="V12" s="55"/>
      <c r="W12" s="54">
        <f t="shared" si="6"/>
        <v>26</v>
      </c>
      <c r="X12" s="55"/>
      <c r="Y12" s="55"/>
      <c r="Z12" s="57">
        <v>26</v>
      </c>
      <c r="AA12" s="55"/>
      <c r="AB12" s="55"/>
      <c r="AC12" s="184">
        <f t="shared" si="1"/>
        <v>100</v>
      </c>
    </row>
    <row r="13" spans="1:29" ht="36" customHeight="1" x14ac:dyDescent="0.25">
      <c r="A13" s="404"/>
      <c r="B13" s="403"/>
      <c r="C13" s="454"/>
      <c r="D13" s="105" t="s">
        <v>94</v>
      </c>
      <c r="E13" s="54">
        <f t="shared" si="3"/>
        <v>24</v>
      </c>
      <c r="F13" s="55"/>
      <c r="G13" s="55"/>
      <c r="H13" s="56">
        <v>24</v>
      </c>
      <c r="I13" s="55"/>
      <c r="J13" s="55"/>
      <c r="K13" s="54">
        <f t="shared" si="4"/>
        <v>0</v>
      </c>
      <c r="L13" s="55"/>
      <c r="M13" s="55"/>
      <c r="N13" s="56"/>
      <c r="O13" s="55"/>
      <c r="P13" s="55"/>
      <c r="Q13" s="54">
        <f t="shared" si="5"/>
        <v>0</v>
      </c>
      <c r="R13" s="55"/>
      <c r="S13" s="55"/>
      <c r="T13" s="56"/>
      <c r="U13" s="55"/>
      <c r="V13" s="55"/>
      <c r="W13" s="54">
        <f t="shared" si="6"/>
        <v>0</v>
      </c>
      <c r="X13" s="55"/>
      <c r="Y13" s="55"/>
      <c r="Z13" s="57"/>
      <c r="AA13" s="55"/>
      <c r="AB13" s="55"/>
      <c r="AC13" s="184" t="e">
        <f t="shared" si="1"/>
        <v>#DIV/0!</v>
      </c>
    </row>
    <row r="14" spans="1:29" ht="37.5" customHeight="1" x14ac:dyDescent="0.25">
      <c r="A14" s="404"/>
      <c r="B14" s="403"/>
      <c r="C14" s="454"/>
      <c r="D14" s="105" t="s">
        <v>97</v>
      </c>
      <c r="E14" s="54">
        <f t="shared" si="3"/>
        <v>24</v>
      </c>
      <c r="F14" s="55"/>
      <c r="G14" s="55"/>
      <c r="H14" s="56">
        <v>24</v>
      </c>
      <c r="I14" s="55"/>
      <c r="J14" s="55"/>
      <c r="K14" s="54">
        <f t="shared" si="4"/>
        <v>0</v>
      </c>
      <c r="L14" s="55"/>
      <c r="M14" s="55"/>
      <c r="N14" s="56"/>
      <c r="O14" s="55"/>
      <c r="P14" s="55"/>
      <c r="Q14" s="54">
        <f t="shared" si="5"/>
        <v>0</v>
      </c>
      <c r="R14" s="55"/>
      <c r="S14" s="55"/>
      <c r="T14" s="56"/>
      <c r="U14" s="55"/>
      <c r="V14" s="55"/>
      <c r="W14" s="54">
        <f t="shared" si="6"/>
        <v>0</v>
      </c>
      <c r="X14" s="55"/>
      <c r="Y14" s="55"/>
      <c r="Z14" s="57"/>
      <c r="AA14" s="55"/>
      <c r="AB14" s="55"/>
      <c r="AC14" s="184" t="e">
        <f t="shared" si="1"/>
        <v>#DIV/0!</v>
      </c>
    </row>
    <row r="15" spans="1:29" ht="51" customHeight="1" x14ac:dyDescent="0.25">
      <c r="A15" s="404"/>
      <c r="B15" s="403"/>
      <c r="C15" s="454"/>
      <c r="D15" s="105" t="s">
        <v>107</v>
      </c>
      <c r="E15" s="54">
        <f t="shared" si="3"/>
        <v>0</v>
      </c>
      <c r="F15" s="55"/>
      <c r="G15" s="55"/>
      <c r="H15" s="56">
        <v>0</v>
      </c>
      <c r="I15" s="55"/>
      <c r="J15" s="55"/>
      <c r="K15" s="54">
        <f t="shared" si="4"/>
        <v>0</v>
      </c>
      <c r="L15" s="55"/>
      <c r="M15" s="55"/>
      <c r="N15" s="56"/>
      <c r="O15" s="55"/>
      <c r="P15" s="55"/>
      <c r="Q15" s="54">
        <f t="shared" si="5"/>
        <v>0</v>
      </c>
      <c r="R15" s="55"/>
      <c r="S15" s="55"/>
      <c r="T15" s="56"/>
      <c r="U15" s="55"/>
      <c r="V15" s="55"/>
      <c r="W15" s="54">
        <f t="shared" si="6"/>
        <v>0</v>
      </c>
      <c r="X15" s="55"/>
      <c r="Y15" s="55"/>
      <c r="Z15" s="57"/>
      <c r="AA15" s="55"/>
      <c r="AB15" s="55"/>
      <c r="AC15" s="184" t="e">
        <f t="shared" si="1"/>
        <v>#DIV/0!</v>
      </c>
    </row>
    <row r="16" spans="1:29" ht="42" customHeight="1" x14ac:dyDescent="0.25">
      <c r="A16" s="404"/>
      <c r="B16" s="403"/>
      <c r="C16" s="454"/>
      <c r="D16" s="105" t="s">
        <v>126</v>
      </c>
      <c r="E16" s="54">
        <f t="shared" si="3"/>
        <v>24</v>
      </c>
      <c r="F16" s="55"/>
      <c r="G16" s="55"/>
      <c r="H16" s="56">
        <v>24</v>
      </c>
      <c r="I16" s="55"/>
      <c r="J16" s="55"/>
      <c r="K16" s="54">
        <f t="shared" si="4"/>
        <v>0</v>
      </c>
      <c r="L16" s="55"/>
      <c r="M16" s="55"/>
      <c r="N16" s="56">
        <v>0</v>
      </c>
      <c r="O16" s="55"/>
      <c r="P16" s="55"/>
      <c r="Q16" s="54">
        <f t="shared" si="5"/>
        <v>0</v>
      </c>
      <c r="R16" s="55"/>
      <c r="S16" s="55"/>
      <c r="T16" s="56">
        <v>0</v>
      </c>
      <c r="U16" s="55"/>
      <c r="V16" s="55"/>
      <c r="W16" s="54">
        <f t="shared" si="6"/>
        <v>0</v>
      </c>
      <c r="X16" s="55"/>
      <c r="Y16" s="55"/>
      <c r="Z16" s="56"/>
      <c r="AA16" s="55"/>
      <c r="AB16" s="55"/>
      <c r="AC16" s="184" t="e">
        <f t="shared" si="1"/>
        <v>#DIV/0!</v>
      </c>
    </row>
    <row r="17" spans="1:29" ht="42" customHeight="1" x14ac:dyDescent="0.25">
      <c r="A17" s="404"/>
      <c r="B17" s="403"/>
      <c r="C17" s="454"/>
      <c r="D17" s="105" t="s">
        <v>111</v>
      </c>
      <c r="E17" s="54">
        <f t="shared" si="3"/>
        <v>24</v>
      </c>
      <c r="F17" s="55"/>
      <c r="G17" s="55"/>
      <c r="H17" s="56">
        <v>24</v>
      </c>
      <c r="I17" s="55"/>
      <c r="J17" s="55"/>
      <c r="K17" s="54">
        <f t="shared" si="4"/>
        <v>0</v>
      </c>
      <c r="L17" s="55"/>
      <c r="M17" s="55"/>
      <c r="N17" s="56">
        <v>0</v>
      </c>
      <c r="O17" s="55"/>
      <c r="P17" s="55"/>
      <c r="Q17" s="54">
        <f t="shared" si="5"/>
        <v>0</v>
      </c>
      <c r="R17" s="55"/>
      <c r="S17" s="55"/>
      <c r="T17" s="56">
        <v>0</v>
      </c>
      <c r="U17" s="55"/>
      <c r="V17" s="55"/>
      <c r="W17" s="54">
        <f t="shared" si="6"/>
        <v>0</v>
      </c>
      <c r="X17" s="55"/>
      <c r="Y17" s="55"/>
      <c r="Z17" s="56"/>
      <c r="AA17" s="55"/>
      <c r="AB17" s="55"/>
      <c r="AC17" s="184" t="e">
        <f t="shared" si="1"/>
        <v>#DIV/0!</v>
      </c>
    </row>
    <row r="18" spans="1:29" ht="42" customHeight="1" x14ac:dyDescent="0.25">
      <c r="A18" s="404"/>
      <c r="B18" s="403"/>
      <c r="C18" s="454"/>
      <c r="D18" s="105" t="s">
        <v>106</v>
      </c>
      <c r="E18" s="54">
        <f t="shared" si="3"/>
        <v>26</v>
      </c>
      <c r="F18" s="55"/>
      <c r="G18" s="55"/>
      <c r="H18" s="56">
        <v>26</v>
      </c>
      <c r="I18" s="55"/>
      <c r="J18" s="55"/>
      <c r="K18" s="54">
        <f t="shared" si="4"/>
        <v>26</v>
      </c>
      <c r="L18" s="55"/>
      <c r="M18" s="55"/>
      <c r="N18" s="56">
        <v>26</v>
      </c>
      <c r="O18" s="55"/>
      <c r="P18" s="55"/>
      <c r="Q18" s="54">
        <f t="shared" si="5"/>
        <v>26</v>
      </c>
      <c r="R18" s="55"/>
      <c r="S18" s="55"/>
      <c r="T18" s="56">
        <v>26</v>
      </c>
      <c r="U18" s="55"/>
      <c r="V18" s="55"/>
      <c r="W18" s="54">
        <f t="shared" si="6"/>
        <v>26</v>
      </c>
      <c r="X18" s="55"/>
      <c r="Y18" s="55"/>
      <c r="Z18" s="56">
        <v>26</v>
      </c>
      <c r="AA18" s="55"/>
      <c r="AB18" s="55"/>
      <c r="AC18" s="184">
        <f t="shared" si="1"/>
        <v>100</v>
      </c>
    </row>
    <row r="19" spans="1:29" ht="42" customHeight="1" x14ac:dyDescent="0.25">
      <c r="A19" s="404"/>
      <c r="B19" s="403"/>
      <c r="C19" s="462"/>
      <c r="D19" s="105" t="s">
        <v>91</v>
      </c>
      <c r="E19" s="54">
        <f t="shared" si="3"/>
        <v>26</v>
      </c>
      <c r="F19" s="55"/>
      <c r="G19" s="55"/>
      <c r="H19" s="56">
        <v>26</v>
      </c>
      <c r="I19" s="55"/>
      <c r="J19" s="55"/>
      <c r="K19" s="54">
        <f t="shared" si="4"/>
        <v>26</v>
      </c>
      <c r="L19" s="55"/>
      <c r="M19" s="55"/>
      <c r="N19" s="56">
        <v>26</v>
      </c>
      <c r="O19" s="55"/>
      <c r="P19" s="55"/>
      <c r="Q19" s="54">
        <f t="shared" si="5"/>
        <v>26</v>
      </c>
      <c r="R19" s="55"/>
      <c r="S19" s="55"/>
      <c r="T19" s="56">
        <v>26</v>
      </c>
      <c r="U19" s="55"/>
      <c r="V19" s="55"/>
      <c r="W19" s="54">
        <f t="shared" si="6"/>
        <v>26</v>
      </c>
      <c r="X19" s="55"/>
      <c r="Y19" s="55"/>
      <c r="Z19" s="56">
        <v>26</v>
      </c>
      <c r="AA19" s="55"/>
      <c r="AB19" s="55"/>
      <c r="AC19" s="184">
        <f t="shared" si="1"/>
        <v>100</v>
      </c>
    </row>
    <row r="20" spans="1:29" ht="28.5" customHeight="1" x14ac:dyDescent="0.25">
      <c r="A20" s="404"/>
      <c r="B20" s="403"/>
      <c r="C20" s="452" t="s">
        <v>110</v>
      </c>
      <c r="D20" s="137" t="s">
        <v>109</v>
      </c>
      <c r="E20" s="175">
        <f>SUM(E21:E31)</f>
        <v>111</v>
      </c>
      <c r="F20" s="175">
        <f t="shared" ref="F20:AB20" si="7">SUM(F21:F31)</f>
        <v>0</v>
      </c>
      <c r="G20" s="175">
        <f t="shared" si="7"/>
        <v>0</v>
      </c>
      <c r="H20" s="175">
        <f>SUM(H21:H31)</f>
        <v>111</v>
      </c>
      <c r="I20" s="175">
        <f t="shared" si="7"/>
        <v>0</v>
      </c>
      <c r="J20" s="175">
        <f t="shared" si="7"/>
        <v>0</v>
      </c>
      <c r="K20" s="175">
        <f t="shared" si="7"/>
        <v>38.5</v>
      </c>
      <c r="L20" s="175">
        <f t="shared" si="7"/>
        <v>0</v>
      </c>
      <c r="M20" s="175">
        <f t="shared" si="7"/>
        <v>0</v>
      </c>
      <c r="N20" s="175">
        <f t="shared" si="7"/>
        <v>38.5</v>
      </c>
      <c r="O20" s="175">
        <f t="shared" si="7"/>
        <v>0</v>
      </c>
      <c r="P20" s="175">
        <f t="shared" si="7"/>
        <v>0</v>
      </c>
      <c r="Q20" s="175">
        <f t="shared" si="7"/>
        <v>38.5</v>
      </c>
      <c r="R20" s="175">
        <f t="shared" si="7"/>
        <v>0</v>
      </c>
      <c r="S20" s="175">
        <f t="shared" si="7"/>
        <v>0</v>
      </c>
      <c r="T20" s="175">
        <f t="shared" si="7"/>
        <v>38.5</v>
      </c>
      <c r="U20" s="175">
        <f t="shared" si="7"/>
        <v>0</v>
      </c>
      <c r="V20" s="175">
        <f t="shared" si="7"/>
        <v>0</v>
      </c>
      <c r="W20" s="175">
        <f t="shared" si="7"/>
        <v>31.5</v>
      </c>
      <c r="X20" s="175">
        <f t="shared" si="7"/>
        <v>0</v>
      </c>
      <c r="Y20" s="175">
        <f t="shared" si="7"/>
        <v>0</v>
      </c>
      <c r="Z20" s="175">
        <f t="shared" si="7"/>
        <v>31.5</v>
      </c>
      <c r="AA20" s="175">
        <f t="shared" si="7"/>
        <v>0</v>
      </c>
      <c r="AB20" s="175">
        <f t="shared" si="7"/>
        <v>0</v>
      </c>
      <c r="AC20" s="175">
        <f t="shared" si="1"/>
        <v>81.818181818181813</v>
      </c>
    </row>
    <row r="21" spans="1:29" ht="42" customHeight="1" x14ac:dyDescent="0.25">
      <c r="A21" s="404"/>
      <c r="B21" s="403"/>
      <c r="C21" s="452"/>
      <c r="D21" s="105" t="s">
        <v>86</v>
      </c>
      <c r="E21" s="54">
        <f>F21+G21+H21+I21+J21</f>
        <v>10.5</v>
      </c>
      <c r="F21" s="55"/>
      <c r="G21" s="55"/>
      <c r="H21" s="56">
        <v>10.5</v>
      </c>
      <c r="I21" s="55"/>
      <c r="J21" s="55"/>
      <c r="K21" s="54">
        <f>L21+M21+N21+O21+P21</f>
        <v>3.5</v>
      </c>
      <c r="L21" s="55"/>
      <c r="M21" s="55"/>
      <c r="N21" s="56">
        <v>3.5</v>
      </c>
      <c r="O21" s="55"/>
      <c r="P21" s="55"/>
      <c r="Q21" s="54">
        <f>R21+S21+T21+U21+V21</f>
        <v>3.5</v>
      </c>
      <c r="R21" s="55"/>
      <c r="S21" s="55"/>
      <c r="T21" s="56">
        <v>3.5</v>
      </c>
      <c r="U21" s="55"/>
      <c r="V21" s="55"/>
      <c r="W21" s="54">
        <f>X21+Y21+Z21+AA21+AB21</f>
        <v>3.5</v>
      </c>
      <c r="X21" s="55"/>
      <c r="Y21" s="55"/>
      <c r="Z21" s="57">
        <v>3.5</v>
      </c>
      <c r="AA21" s="55"/>
      <c r="AB21" s="55"/>
      <c r="AC21" s="184">
        <f t="shared" si="1"/>
        <v>99.999999999999986</v>
      </c>
    </row>
    <row r="22" spans="1:29" ht="42" customHeight="1" x14ac:dyDescent="0.25">
      <c r="A22" s="404"/>
      <c r="B22" s="403"/>
      <c r="C22" s="452"/>
      <c r="D22" s="105" t="s">
        <v>93</v>
      </c>
      <c r="E22" s="54">
        <f t="shared" ref="E22:E31" si="8">F22+G22+H22+I22+J22</f>
        <v>10.5</v>
      </c>
      <c r="F22" s="55"/>
      <c r="G22" s="55"/>
      <c r="H22" s="56">
        <v>10.5</v>
      </c>
      <c r="I22" s="55"/>
      <c r="J22" s="55"/>
      <c r="K22" s="54">
        <f t="shared" ref="K22:K31" si="9">L22+M22+N22+O22+P22</f>
        <v>3.5</v>
      </c>
      <c r="L22" s="55"/>
      <c r="M22" s="55"/>
      <c r="N22" s="56">
        <v>3.5</v>
      </c>
      <c r="O22" s="55"/>
      <c r="P22" s="55"/>
      <c r="Q22" s="54">
        <f t="shared" ref="Q22:Q31" si="10">R22+S22+T22+U22+V22</f>
        <v>3.5</v>
      </c>
      <c r="R22" s="55"/>
      <c r="S22" s="55"/>
      <c r="T22" s="56">
        <v>3.5</v>
      </c>
      <c r="U22" s="55"/>
      <c r="V22" s="55"/>
      <c r="W22" s="54">
        <f t="shared" ref="W22:W31" si="11">X22+Y22+Z22+AA22+AB22</f>
        <v>3.5</v>
      </c>
      <c r="X22" s="55"/>
      <c r="Y22" s="55"/>
      <c r="Z22" s="57">
        <v>3.5</v>
      </c>
      <c r="AA22" s="55"/>
      <c r="AB22" s="55"/>
      <c r="AC22" s="184">
        <f t="shared" si="1"/>
        <v>99.999999999999986</v>
      </c>
    </row>
    <row r="23" spans="1:29" ht="42" customHeight="1" x14ac:dyDescent="0.25">
      <c r="A23" s="404"/>
      <c r="B23" s="403"/>
      <c r="C23" s="452"/>
      <c r="D23" s="105" t="s">
        <v>92</v>
      </c>
      <c r="E23" s="54">
        <f t="shared" si="8"/>
        <v>14</v>
      </c>
      <c r="F23" s="55"/>
      <c r="G23" s="55"/>
      <c r="H23" s="56">
        <f>10.5+3.5</f>
        <v>14</v>
      </c>
      <c r="I23" s="55"/>
      <c r="J23" s="55"/>
      <c r="K23" s="54">
        <f t="shared" si="9"/>
        <v>7</v>
      </c>
      <c r="L23" s="55"/>
      <c r="M23" s="55"/>
      <c r="N23" s="56">
        <f>3.5+3.5</f>
        <v>7</v>
      </c>
      <c r="O23" s="55"/>
      <c r="P23" s="55"/>
      <c r="Q23" s="54">
        <f t="shared" si="10"/>
        <v>7</v>
      </c>
      <c r="R23" s="55"/>
      <c r="S23" s="55"/>
      <c r="T23" s="56">
        <f>3.5+3.5</f>
        <v>7</v>
      </c>
      <c r="U23" s="55"/>
      <c r="V23" s="55"/>
      <c r="W23" s="54">
        <f t="shared" si="11"/>
        <v>3.5</v>
      </c>
      <c r="X23" s="55"/>
      <c r="Y23" s="55"/>
      <c r="Z23" s="57">
        <v>3.5</v>
      </c>
      <c r="AA23" s="55"/>
      <c r="AB23" s="55"/>
      <c r="AC23" s="184">
        <f t="shared" si="1"/>
        <v>49.999999999999993</v>
      </c>
    </row>
    <row r="24" spans="1:29" ht="42" customHeight="1" x14ac:dyDescent="0.25">
      <c r="A24" s="404"/>
      <c r="B24" s="403"/>
      <c r="C24" s="452"/>
      <c r="D24" s="105" t="s">
        <v>108</v>
      </c>
      <c r="E24" s="54">
        <f>F24+G24+H24+I24+J24</f>
        <v>13</v>
      </c>
      <c r="F24" s="55"/>
      <c r="G24" s="55"/>
      <c r="H24" s="57">
        <v>13</v>
      </c>
      <c r="I24" s="55"/>
      <c r="J24" s="55"/>
      <c r="K24" s="54">
        <f t="shared" si="9"/>
        <v>3.5</v>
      </c>
      <c r="L24" s="55"/>
      <c r="M24" s="55"/>
      <c r="N24" s="57">
        <v>3.5</v>
      </c>
      <c r="O24" s="55"/>
      <c r="P24" s="55"/>
      <c r="Q24" s="54">
        <f t="shared" si="10"/>
        <v>3.5</v>
      </c>
      <c r="R24" s="55"/>
      <c r="S24" s="55"/>
      <c r="T24" s="57">
        <v>3.5</v>
      </c>
      <c r="U24" s="55"/>
      <c r="V24" s="55"/>
      <c r="W24" s="54">
        <f t="shared" si="11"/>
        <v>3.5</v>
      </c>
      <c r="X24" s="55"/>
      <c r="Y24" s="55"/>
      <c r="Z24" s="57">
        <v>3.5</v>
      </c>
      <c r="AA24" s="55"/>
      <c r="AB24" s="55"/>
      <c r="AC24" s="184">
        <f t="shared" si="1"/>
        <v>99.999999999999986</v>
      </c>
    </row>
    <row r="25" spans="1:29" ht="42" customHeight="1" x14ac:dyDescent="0.25">
      <c r="A25" s="404"/>
      <c r="B25" s="403"/>
      <c r="C25" s="452"/>
      <c r="D25" s="105" t="s">
        <v>94</v>
      </c>
      <c r="E25" s="54">
        <f t="shared" si="8"/>
        <v>10.5</v>
      </c>
      <c r="F25" s="55"/>
      <c r="G25" s="55"/>
      <c r="H25" s="56">
        <v>10.5</v>
      </c>
      <c r="I25" s="55"/>
      <c r="J25" s="55"/>
      <c r="K25" s="54">
        <f t="shared" si="9"/>
        <v>3.5</v>
      </c>
      <c r="L25" s="55"/>
      <c r="M25" s="55"/>
      <c r="N25" s="56">
        <v>3.5</v>
      </c>
      <c r="O25" s="55"/>
      <c r="P25" s="55"/>
      <c r="Q25" s="54">
        <f t="shared" si="10"/>
        <v>3.5</v>
      </c>
      <c r="R25" s="55"/>
      <c r="S25" s="55"/>
      <c r="T25" s="56">
        <v>3.5</v>
      </c>
      <c r="U25" s="55"/>
      <c r="V25" s="55"/>
      <c r="W25" s="54">
        <f t="shared" si="11"/>
        <v>3.5</v>
      </c>
      <c r="X25" s="55"/>
      <c r="Y25" s="55"/>
      <c r="Z25" s="57">
        <v>3.5</v>
      </c>
      <c r="AA25" s="55"/>
      <c r="AB25" s="55"/>
      <c r="AC25" s="184">
        <f t="shared" si="1"/>
        <v>99.999999999999986</v>
      </c>
    </row>
    <row r="26" spans="1:29" ht="42" customHeight="1" x14ac:dyDescent="0.25">
      <c r="A26" s="404"/>
      <c r="B26" s="403"/>
      <c r="C26" s="452"/>
      <c r="D26" s="105" t="s">
        <v>97</v>
      </c>
      <c r="E26" s="54">
        <f t="shared" si="8"/>
        <v>7</v>
      </c>
      <c r="F26" s="55"/>
      <c r="G26" s="55"/>
      <c r="H26" s="56">
        <v>7</v>
      </c>
      <c r="I26" s="55"/>
      <c r="J26" s="55"/>
      <c r="K26" s="54">
        <f t="shared" si="9"/>
        <v>3.5</v>
      </c>
      <c r="L26" s="55"/>
      <c r="M26" s="55"/>
      <c r="N26" s="56">
        <v>3.5</v>
      </c>
      <c r="O26" s="55"/>
      <c r="P26" s="55"/>
      <c r="Q26" s="54">
        <f t="shared" si="10"/>
        <v>3.5</v>
      </c>
      <c r="R26" s="55"/>
      <c r="S26" s="55"/>
      <c r="T26" s="56">
        <v>3.5</v>
      </c>
      <c r="U26" s="55"/>
      <c r="V26" s="55"/>
      <c r="W26" s="54">
        <f t="shared" si="11"/>
        <v>0</v>
      </c>
      <c r="X26" s="55"/>
      <c r="Y26" s="55"/>
      <c r="Z26" s="57">
        <v>0</v>
      </c>
      <c r="AA26" s="55"/>
      <c r="AB26" s="55"/>
      <c r="AC26" s="184">
        <f t="shared" si="1"/>
        <v>0</v>
      </c>
    </row>
    <row r="27" spans="1:29" ht="42" customHeight="1" x14ac:dyDescent="0.25">
      <c r="A27" s="404"/>
      <c r="B27" s="403"/>
      <c r="C27" s="452"/>
      <c r="D27" s="105" t="s">
        <v>107</v>
      </c>
      <c r="E27" s="54">
        <f t="shared" si="8"/>
        <v>3.5</v>
      </c>
      <c r="F27" s="55"/>
      <c r="G27" s="55"/>
      <c r="H27" s="56">
        <v>3.5</v>
      </c>
      <c r="I27" s="55"/>
      <c r="J27" s="55"/>
      <c r="K27" s="54">
        <f t="shared" si="9"/>
        <v>0</v>
      </c>
      <c r="L27" s="55"/>
      <c r="M27" s="55"/>
      <c r="N27" s="56">
        <v>0</v>
      </c>
      <c r="O27" s="55"/>
      <c r="P27" s="55"/>
      <c r="Q27" s="54">
        <f t="shared" si="10"/>
        <v>0</v>
      </c>
      <c r="R27" s="55"/>
      <c r="S27" s="55"/>
      <c r="T27" s="56">
        <v>0</v>
      </c>
      <c r="U27" s="55"/>
      <c r="V27" s="55"/>
      <c r="W27" s="54">
        <f t="shared" si="11"/>
        <v>0</v>
      </c>
      <c r="X27" s="55"/>
      <c r="Y27" s="55"/>
      <c r="Z27" s="57">
        <v>0</v>
      </c>
      <c r="AA27" s="55"/>
      <c r="AB27" s="55"/>
      <c r="AC27" s="184" t="e">
        <f t="shared" si="1"/>
        <v>#DIV/0!</v>
      </c>
    </row>
    <row r="28" spans="1:29" ht="42" customHeight="1" x14ac:dyDescent="0.25">
      <c r="A28" s="404"/>
      <c r="B28" s="403"/>
      <c r="C28" s="452"/>
      <c r="D28" s="105" t="s">
        <v>126</v>
      </c>
      <c r="E28" s="54">
        <f t="shared" si="8"/>
        <v>10.5</v>
      </c>
      <c r="F28" s="55"/>
      <c r="G28" s="55"/>
      <c r="H28" s="56">
        <v>10.5</v>
      </c>
      <c r="I28" s="55"/>
      <c r="J28" s="55"/>
      <c r="K28" s="54">
        <f t="shared" si="9"/>
        <v>3.5</v>
      </c>
      <c r="L28" s="55"/>
      <c r="M28" s="55"/>
      <c r="N28" s="56">
        <v>3.5</v>
      </c>
      <c r="O28" s="55"/>
      <c r="P28" s="55"/>
      <c r="Q28" s="54">
        <f t="shared" si="10"/>
        <v>3.5</v>
      </c>
      <c r="R28" s="55"/>
      <c r="S28" s="55"/>
      <c r="T28" s="56">
        <v>3.5</v>
      </c>
      <c r="U28" s="55"/>
      <c r="V28" s="55"/>
      <c r="W28" s="54">
        <f t="shared" si="11"/>
        <v>3.5</v>
      </c>
      <c r="X28" s="55"/>
      <c r="Y28" s="55"/>
      <c r="Z28" s="57">
        <v>3.5</v>
      </c>
      <c r="AA28" s="55"/>
      <c r="AB28" s="55"/>
      <c r="AC28" s="184">
        <f t="shared" si="1"/>
        <v>99.999999999999986</v>
      </c>
    </row>
    <row r="29" spans="1:29" ht="42" customHeight="1" x14ac:dyDescent="0.25">
      <c r="A29" s="404"/>
      <c r="B29" s="403"/>
      <c r="C29" s="452"/>
      <c r="D29" s="105" t="s">
        <v>111</v>
      </c>
      <c r="E29" s="54">
        <f t="shared" si="8"/>
        <v>10.5</v>
      </c>
      <c r="F29" s="55"/>
      <c r="G29" s="55"/>
      <c r="H29" s="56">
        <v>10.5</v>
      </c>
      <c r="I29" s="55"/>
      <c r="J29" s="55"/>
      <c r="K29" s="54">
        <f t="shared" si="9"/>
        <v>3.5</v>
      </c>
      <c r="L29" s="55"/>
      <c r="M29" s="55"/>
      <c r="N29" s="56">
        <v>3.5</v>
      </c>
      <c r="O29" s="55"/>
      <c r="P29" s="55"/>
      <c r="Q29" s="54">
        <f t="shared" si="10"/>
        <v>3.5</v>
      </c>
      <c r="R29" s="55"/>
      <c r="S29" s="55"/>
      <c r="T29" s="56">
        <v>3.5</v>
      </c>
      <c r="U29" s="55"/>
      <c r="V29" s="55"/>
      <c r="W29" s="54">
        <f t="shared" si="11"/>
        <v>3.5</v>
      </c>
      <c r="X29" s="55"/>
      <c r="Y29" s="55"/>
      <c r="Z29" s="57">
        <v>3.5</v>
      </c>
      <c r="AA29" s="55"/>
      <c r="AB29" s="55"/>
      <c r="AC29" s="184">
        <f t="shared" si="1"/>
        <v>99.999999999999986</v>
      </c>
    </row>
    <row r="30" spans="1:29" ht="42" customHeight="1" x14ac:dyDescent="0.25">
      <c r="A30" s="404"/>
      <c r="B30" s="403"/>
      <c r="C30" s="452"/>
      <c r="D30" s="105" t="s">
        <v>106</v>
      </c>
      <c r="E30" s="54">
        <f t="shared" si="8"/>
        <v>10.5</v>
      </c>
      <c r="F30" s="55"/>
      <c r="G30" s="55"/>
      <c r="H30" s="56">
        <v>10.5</v>
      </c>
      <c r="I30" s="55"/>
      <c r="J30" s="55"/>
      <c r="K30" s="54">
        <f t="shared" si="9"/>
        <v>3.5</v>
      </c>
      <c r="L30" s="55"/>
      <c r="M30" s="55"/>
      <c r="N30" s="56">
        <v>3.5</v>
      </c>
      <c r="O30" s="55"/>
      <c r="P30" s="55"/>
      <c r="Q30" s="54">
        <f t="shared" si="10"/>
        <v>3.5</v>
      </c>
      <c r="R30" s="55"/>
      <c r="S30" s="55"/>
      <c r="T30" s="56">
        <v>3.5</v>
      </c>
      <c r="U30" s="55"/>
      <c r="V30" s="55"/>
      <c r="W30" s="54">
        <f t="shared" si="11"/>
        <v>3.5</v>
      </c>
      <c r="X30" s="55"/>
      <c r="Y30" s="55"/>
      <c r="Z30" s="57">
        <v>3.5</v>
      </c>
      <c r="AA30" s="55"/>
      <c r="AB30" s="55"/>
      <c r="AC30" s="184">
        <f t="shared" si="1"/>
        <v>99.999999999999986</v>
      </c>
    </row>
    <row r="31" spans="1:29" ht="42" customHeight="1" x14ac:dyDescent="0.25">
      <c r="A31" s="404"/>
      <c r="B31" s="403"/>
      <c r="C31" s="452"/>
      <c r="D31" s="105" t="s">
        <v>91</v>
      </c>
      <c r="E31" s="54">
        <f t="shared" si="8"/>
        <v>10.5</v>
      </c>
      <c r="F31" s="55"/>
      <c r="G31" s="55"/>
      <c r="H31" s="56">
        <v>10.5</v>
      </c>
      <c r="I31" s="55"/>
      <c r="J31" s="55"/>
      <c r="K31" s="54">
        <f t="shared" si="9"/>
        <v>3.5</v>
      </c>
      <c r="L31" s="55"/>
      <c r="M31" s="55"/>
      <c r="N31" s="56">
        <v>3.5</v>
      </c>
      <c r="O31" s="55"/>
      <c r="P31" s="55"/>
      <c r="Q31" s="54">
        <f t="shared" si="10"/>
        <v>3.5</v>
      </c>
      <c r="R31" s="55"/>
      <c r="S31" s="55"/>
      <c r="T31" s="56">
        <v>3.5</v>
      </c>
      <c r="U31" s="55"/>
      <c r="V31" s="55"/>
      <c r="W31" s="54">
        <f t="shared" si="11"/>
        <v>3.5</v>
      </c>
      <c r="X31" s="55"/>
      <c r="Y31" s="55"/>
      <c r="Z31" s="57">
        <v>3.5</v>
      </c>
      <c r="AA31" s="55"/>
      <c r="AB31" s="55"/>
      <c r="AC31" s="184">
        <f t="shared" si="1"/>
        <v>99.999999999999986</v>
      </c>
    </row>
    <row r="32" spans="1:29" ht="32.25" customHeight="1" x14ac:dyDescent="0.25">
      <c r="A32" s="404"/>
      <c r="B32" s="403"/>
      <c r="C32" s="453" t="s">
        <v>125</v>
      </c>
      <c r="D32" s="137" t="s">
        <v>109</v>
      </c>
      <c r="E32" s="175">
        <f t="shared" ref="E32:AB32" si="12">SUM(E33:E43)</f>
        <v>135.6</v>
      </c>
      <c r="F32" s="175">
        <f t="shared" si="12"/>
        <v>0</v>
      </c>
      <c r="G32" s="175">
        <f t="shared" si="12"/>
        <v>0</v>
      </c>
      <c r="H32" s="175">
        <f t="shared" si="12"/>
        <v>135.6</v>
      </c>
      <c r="I32" s="175">
        <f t="shared" si="12"/>
        <v>0</v>
      </c>
      <c r="J32" s="175">
        <f t="shared" si="12"/>
        <v>0</v>
      </c>
      <c r="K32" s="175">
        <f t="shared" si="12"/>
        <v>52.79999999999999</v>
      </c>
      <c r="L32" s="175">
        <f t="shared" si="12"/>
        <v>0</v>
      </c>
      <c r="M32" s="175">
        <f t="shared" si="12"/>
        <v>0</v>
      </c>
      <c r="N32" s="175">
        <f t="shared" si="12"/>
        <v>52.79999999999999</v>
      </c>
      <c r="O32" s="175">
        <f t="shared" si="12"/>
        <v>0</v>
      </c>
      <c r="P32" s="175">
        <f t="shared" si="12"/>
        <v>0</v>
      </c>
      <c r="Q32" s="175">
        <f t="shared" si="12"/>
        <v>52.79999999999999</v>
      </c>
      <c r="R32" s="175">
        <f t="shared" si="12"/>
        <v>0</v>
      </c>
      <c r="S32" s="175">
        <f t="shared" si="12"/>
        <v>0</v>
      </c>
      <c r="T32" s="175">
        <f t="shared" si="12"/>
        <v>52.79999999999999</v>
      </c>
      <c r="U32" s="175">
        <f t="shared" si="12"/>
        <v>0</v>
      </c>
      <c r="V32" s="175">
        <f t="shared" si="12"/>
        <v>0</v>
      </c>
      <c r="W32" s="175">
        <f t="shared" si="12"/>
        <v>43.199999999999996</v>
      </c>
      <c r="X32" s="175">
        <f t="shared" si="12"/>
        <v>0</v>
      </c>
      <c r="Y32" s="175">
        <f t="shared" si="12"/>
        <v>0</v>
      </c>
      <c r="Z32" s="175">
        <f t="shared" si="12"/>
        <v>43.199999999999996</v>
      </c>
      <c r="AA32" s="175">
        <f t="shared" si="12"/>
        <v>0</v>
      </c>
      <c r="AB32" s="175">
        <f t="shared" si="12"/>
        <v>0</v>
      </c>
      <c r="AC32" s="175">
        <f t="shared" si="1"/>
        <v>81.818181818181827</v>
      </c>
    </row>
    <row r="33" spans="1:29" ht="42" customHeight="1" x14ac:dyDescent="0.25">
      <c r="A33" s="404"/>
      <c r="B33" s="403"/>
      <c r="C33" s="454"/>
      <c r="D33" s="105" t="s">
        <v>86</v>
      </c>
      <c r="E33" s="175">
        <f>F33+G33+H33+I33+J33</f>
        <v>13.8</v>
      </c>
      <c r="F33" s="55"/>
      <c r="G33" s="55"/>
      <c r="H33" s="57">
        <v>13.8</v>
      </c>
      <c r="I33" s="55"/>
      <c r="J33" s="55"/>
      <c r="K33" s="54">
        <f>L33+M33+N33+O33+P33</f>
        <v>4.8</v>
      </c>
      <c r="L33" s="55"/>
      <c r="M33" s="55"/>
      <c r="N33" s="57">
        <v>4.8</v>
      </c>
      <c r="O33" s="55"/>
      <c r="P33" s="55"/>
      <c r="Q33" s="54">
        <f>R33+S33+T33+U33+V33</f>
        <v>4.8</v>
      </c>
      <c r="R33" s="55"/>
      <c r="S33" s="55"/>
      <c r="T33" s="56">
        <v>4.8</v>
      </c>
      <c r="U33" s="55"/>
      <c r="V33" s="55"/>
      <c r="W33" s="54">
        <f>X33+Y33+Z33+AA33+AB33</f>
        <v>4.8</v>
      </c>
      <c r="X33" s="55"/>
      <c r="Y33" s="55"/>
      <c r="Z33" s="56">
        <v>4.8</v>
      </c>
      <c r="AA33" s="55"/>
      <c r="AB33" s="55"/>
      <c r="AC33" s="184">
        <f t="shared" si="1"/>
        <v>100</v>
      </c>
    </row>
    <row r="34" spans="1:29" ht="42" customHeight="1" x14ac:dyDescent="0.25">
      <c r="A34" s="404"/>
      <c r="B34" s="403"/>
      <c r="C34" s="454"/>
      <c r="D34" s="105" t="s">
        <v>93</v>
      </c>
      <c r="E34" s="175">
        <f t="shared" ref="E34:E43" si="13">F34+G34+H34+I34+J34</f>
        <v>13.8</v>
      </c>
      <c r="F34" s="55"/>
      <c r="G34" s="55"/>
      <c r="H34" s="56">
        <v>13.8</v>
      </c>
      <c r="I34" s="55"/>
      <c r="J34" s="55"/>
      <c r="K34" s="54">
        <f t="shared" ref="K34:K43" si="14">L34+M34+N34+O34+P34</f>
        <v>4.8</v>
      </c>
      <c r="L34" s="55"/>
      <c r="M34" s="55"/>
      <c r="N34" s="56">
        <v>4.8</v>
      </c>
      <c r="O34" s="55"/>
      <c r="P34" s="55"/>
      <c r="Q34" s="54">
        <f t="shared" ref="Q34:Q43" si="15">R34+S34+T34+U34+V34</f>
        <v>4.8</v>
      </c>
      <c r="R34" s="55"/>
      <c r="S34" s="55"/>
      <c r="T34" s="56">
        <v>4.8</v>
      </c>
      <c r="U34" s="55"/>
      <c r="V34" s="55"/>
      <c r="W34" s="54">
        <f t="shared" ref="W34:W43" si="16">X34+Y34+Z34+AA34+AB34</f>
        <v>4.8</v>
      </c>
      <c r="X34" s="55"/>
      <c r="Y34" s="55"/>
      <c r="Z34" s="56">
        <v>4.8</v>
      </c>
      <c r="AA34" s="55"/>
      <c r="AB34" s="55"/>
      <c r="AC34" s="184">
        <f t="shared" si="1"/>
        <v>100</v>
      </c>
    </row>
    <row r="35" spans="1:29" ht="42" customHeight="1" x14ac:dyDescent="0.25">
      <c r="A35" s="404"/>
      <c r="B35" s="403"/>
      <c r="C35" s="454"/>
      <c r="D35" s="105" t="s">
        <v>92</v>
      </c>
      <c r="E35" s="175">
        <f t="shared" si="13"/>
        <v>14.399999999999999</v>
      </c>
      <c r="F35" s="55"/>
      <c r="G35" s="55"/>
      <c r="H35" s="56">
        <f>9.6+4.8</f>
        <v>14.399999999999999</v>
      </c>
      <c r="I35" s="55"/>
      <c r="J35" s="55"/>
      <c r="K35" s="54">
        <f t="shared" si="14"/>
        <v>9.6</v>
      </c>
      <c r="L35" s="55"/>
      <c r="M35" s="55"/>
      <c r="N35" s="56">
        <f>4.8+4.8</f>
        <v>9.6</v>
      </c>
      <c r="O35" s="55"/>
      <c r="P35" s="55"/>
      <c r="Q35" s="54">
        <f t="shared" si="15"/>
        <v>9.6</v>
      </c>
      <c r="R35" s="55"/>
      <c r="S35" s="55"/>
      <c r="T35" s="56">
        <f>4.8+4.8</f>
        <v>9.6</v>
      </c>
      <c r="U35" s="55"/>
      <c r="V35" s="55"/>
      <c r="W35" s="54">
        <f t="shared" si="16"/>
        <v>4.8</v>
      </c>
      <c r="X35" s="55"/>
      <c r="Y35" s="55"/>
      <c r="Z35" s="56">
        <v>4.8</v>
      </c>
      <c r="AA35" s="55"/>
      <c r="AB35" s="55"/>
      <c r="AC35" s="184">
        <f t="shared" si="1"/>
        <v>50</v>
      </c>
    </row>
    <row r="36" spans="1:29" ht="42" customHeight="1" x14ac:dyDescent="0.25">
      <c r="A36" s="404"/>
      <c r="B36" s="403"/>
      <c r="C36" s="454"/>
      <c r="D36" s="105" t="s">
        <v>108</v>
      </c>
      <c r="E36" s="175">
        <f t="shared" si="13"/>
        <v>16.8</v>
      </c>
      <c r="F36" s="55"/>
      <c r="G36" s="55"/>
      <c r="H36" s="56">
        <v>16.8</v>
      </c>
      <c r="I36" s="55"/>
      <c r="J36" s="55"/>
      <c r="K36" s="54">
        <f t="shared" si="14"/>
        <v>4.8</v>
      </c>
      <c r="L36" s="55"/>
      <c r="M36" s="55"/>
      <c r="N36" s="56">
        <v>4.8</v>
      </c>
      <c r="O36" s="55"/>
      <c r="P36" s="55"/>
      <c r="Q36" s="54">
        <f t="shared" si="15"/>
        <v>4.8</v>
      </c>
      <c r="R36" s="55"/>
      <c r="S36" s="55"/>
      <c r="T36" s="56">
        <v>4.8</v>
      </c>
      <c r="U36" s="55"/>
      <c r="V36" s="55"/>
      <c r="W36" s="54">
        <f t="shared" si="16"/>
        <v>4.8</v>
      </c>
      <c r="X36" s="55"/>
      <c r="Y36" s="55"/>
      <c r="Z36" s="56">
        <v>4.8</v>
      </c>
      <c r="AA36" s="55"/>
      <c r="AB36" s="55"/>
      <c r="AC36" s="184">
        <f t="shared" si="1"/>
        <v>100</v>
      </c>
    </row>
    <row r="37" spans="1:29" ht="42" customHeight="1" x14ac:dyDescent="0.25">
      <c r="A37" s="404"/>
      <c r="B37" s="403"/>
      <c r="C37" s="454"/>
      <c r="D37" s="105" t="s">
        <v>94</v>
      </c>
      <c r="E37" s="175">
        <f t="shared" si="13"/>
        <v>12</v>
      </c>
      <c r="F37" s="55"/>
      <c r="G37" s="55"/>
      <c r="H37" s="56">
        <v>12</v>
      </c>
      <c r="I37" s="55"/>
      <c r="J37" s="55"/>
      <c r="K37" s="54">
        <f t="shared" si="14"/>
        <v>4.8</v>
      </c>
      <c r="L37" s="55"/>
      <c r="M37" s="55"/>
      <c r="N37" s="56">
        <v>4.8</v>
      </c>
      <c r="O37" s="55"/>
      <c r="P37" s="55"/>
      <c r="Q37" s="54">
        <f t="shared" si="15"/>
        <v>4.8</v>
      </c>
      <c r="R37" s="55"/>
      <c r="S37" s="55"/>
      <c r="T37" s="56">
        <v>4.8</v>
      </c>
      <c r="U37" s="55"/>
      <c r="V37" s="55"/>
      <c r="W37" s="54">
        <f t="shared" si="16"/>
        <v>4.8</v>
      </c>
      <c r="X37" s="55"/>
      <c r="Y37" s="55"/>
      <c r="Z37" s="56">
        <v>4.8</v>
      </c>
      <c r="AA37" s="55"/>
      <c r="AB37" s="55"/>
      <c r="AC37" s="184">
        <f t="shared" si="1"/>
        <v>100</v>
      </c>
    </row>
    <row r="38" spans="1:29" ht="42" customHeight="1" x14ac:dyDescent="0.25">
      <c r="A38" s="404"/>
      <c r="B38" s="403"/>
      <c r="C38" s="454"/>
      <c r="D38" s="105" t="s">
        <v>97</v>
      </c>
      <c r="E38" s="175">
        <f t="shared" si="13"/>
        <v>7.2</v>
      </c>
      <c r="F38" s="55"/>
      <c r="G38" s="55"/>
      <c r="H38" s="56">
        <v>7.2</v>
      </c>
      <c r="I38" s="55"/>
      <c r="J38" s="55"/>
      <c r="K38" s="54">
        <f t="shared" si="14"/>
        <v>4.8</v>
      </c>
      <c r="L38" s="55"/>
      <c r="M38" s="55"/>
      <c r="N38" s="56">
        <v>4.8</v>
      </c>
      <c r="O38" s="55"/>
      <c r="P38" s="55"/>
      <c r="Q38" s="54">
        <f t="shared" si="15"/>
        <v>4.8</v>
      </c>
      <c r="R38" s="55"/>
      <c r="S38" s="55"/>
      <c r="T38" s="56">
        <v>4.8</v>
      </c>
      <c r="U38" s="55"/>
      <c r="V38" s="55"/>
      <c r="W38" s="54">
        <f t="shared" si="16"/>
        <v>0</v>
      </c>
      <c r="X38" s="55"/>
      <c r="Y38" s="55"/>
      <c r="Z38" s="56"/>
      <c r="AA38" s="55"/>
      <c r="AB38" s="55"/>
      <c r="AC38" s="184">
        <f t="shared" si="1"/>
        <v>0</v>
      </c>
    </row>
    <row r="39" spans="1:29" ht="42" customHeight="1" x14ac:dyDescent="0.25">
      <c r="A39" s="404"/>
      <c r="B39" s="403"/>
      <c r="C39" s="454"/>
      <c r="D39" s="105" t="s">
        <v>107</v>
      </c>
      <c r="E39" s="175">
        <f t="shared" si="13"/>
        <v>2.4</v>
      </c>
      <c r="F39" s="55"/>
      <c r="G39" s="55"/>
      <c r="H39" s="56">
        <v>2.4</v>
      </c>
      <c r="I39" s="55"/>
      <c r="J39" s="55"/>
      <c r="K39" s="54">
        <f t="shared" si="14"/>
        <v>0</v>
      </c>
      <c r="L39" s="55"/>
      <c r="M39" s="55"/>
      <c r="N39" s="56">
        <v>0</v>
      </c>
      <c r="O39" s="55"/>
      <c r="P39" s="55"/>
      <c r="Q39" s="54">
        <f t="shared" si="15"/>
        <v>0</v>
      </c>
      <c r="R39" s="55"/>
      <c r="S39" s="55"/>
      <c r="T39" s="56">
        <v>0</v>
      </c>
      <c r="U39" s="55"/>
      <c r="V39" s="55"/>
      <c r="W39" s="54">
        <f t="shared" si="16"/>
        <v>0</v>
      </c>
      <c r="X39" s="55"/>
      <c r="Y39" s="55"/>
      <c r="Z39" s="56"/>
      <c r="AA39" s="55"/>
      <c r="AB39" s="55"/>
      <c r="AC39" s="184" t="e">
        <f t="shared" si="1"/>
        <v>#DIV/0!</v>
      </c>
    </row>
    <row r="40" spans="1:29" ht="42" customHeight="1" x14ac:dyDescent="0.25">
      <c r="A40" s="404"/>
      <c r="B40" s="403"/>
      <c r="C40" s="454"/>
      <c r="D40" s="105" t="s">
        <v>126</v>
      </c>
      <c r="E40" s="175">
        <f t="shared" si="13"/>
        <v>13.8</v>
      </c>
      <c r="F40" s="55"/>
      <c r="G40" s="55"/>
      <c r="H40" s="56">
        <v>13.8</v>
      </c>
      <c r="I40" s="55"/>
      <c r="J40" s="55"/>
      <c r="K40" s="54">
        <f t="shared" si="14"/>
        <v>4.8</v>
      </c>
      <c r="L40" s="55"/>
      <c r="M40" s="55"/>
      <c r="N40" s="56">
        <v>4.8</v>
      </c>
      <c r="O40" s="55"/>
      <c r="P40" s="55"/>
      <c r="Q40" s="54">
        <f t="shared" si="15"/>
        <v>4.8</v>
      </c>
      <c r="R40" s="55"/>
      <c r="S40" s="55"/>
      <c r="T40" s="56">
        <v>4.8</v>
      </c>
      <c r="U40" s="55"/>
      <c r="V40" s="55"/>
      <c r="W40" s="54">
        <f t="shared" si="16"/>
        <v>4.8</v>
      </c>
      <c r="X40" s="55"/>
      <c r="Y40" s="55"/>
      <c r="Z40" s="56">
        <v>4.8</v>
      </c>
      <c r="AA40" s="55"/>
      <c r="AB40" s="55"/>
      <c r="AC40" s="184">
        <f t="shared" si="1"/>
        <v>100</v>
      </c>
    </row>
    <row r="41" spans="1:29" ht="42" customHeight="1" x14ac:dyDescent="0.25">
      <c r="A41" s="404"/>
      <c r="B41" s="403"/>
      <c r="C41" s="454"/>
      <c r="D41" s="105" t="s">
        <v>111</v>
      </c>
      <c r="E41" s="175">
        <f t="shared" si="13"/>
        <v>13.8</v>
      </c>
      <c r="F41" s="55"/>
      <c r="G41" s="55"/>
      <c r="H41" s="56">
        <v>13.8</v>
      </c>
      <c r="I41" s="55"/>
      <c r="J41" s="55"/>
      <c r="K41" s="54">
        <f t="shared" si="14"/>
        <v>4.8</v>
      </c>
      <c r="L41" s="55"/>
      <c r="M41" s="55"/>
      <c r="N41" s="56">
        <v>4.8</v>
      </c>
      <c r="O41" s="55"/>
      <c r="P41" s="55"/>
      <c r="Q41" s="54">
        <f t="shared" si="15"/>
        <v>4.8</v>
      </c>
      <c r="R41" s="55"/>
      <c r="S41" s="55"/>
      <c r="T41" s="56">
        <v>4.8</v>
      </c>
      <c r="U41" s="55"/>
      <c r="V41" s="55"/>
      <c r="W41" s="54">
        <f t="shared" si="16"/>
        <v>4.8</v>
      </c>
      <c r="X41" s="55"/>
      <c r="Y41" s="55"/>
      <c r="Z41" s="56">
        <v>4.8</v>
      </c>
      <c r="AA41" s="55"/>
      <c r="AB41" s="55"/>
      <c r="AC41" s="184">
        <f t="shared" si="1"/>
        <v>100</v>
      </c>
    </row>
    <row r="42" spans="1:29" ht="42" customHeight="1" x14ac:dyDescent="0.25">
      <c r="A42" s="404"/>
      <c r="B42" s="403"/>
      <c r="C42" s="454"/>
      <c r="D42" s="105" t="s">
        <v>106</v>
      </c>
      <c r="E42" s="175">
        <f t="shared" si="13"/>
        <v>13.8</v>
      </c>
      <c r="F42" s="55"/>
      <c r="G42" s="55"/>
      <c r="H42" s="56">
        <v>13.8</v>
      </c>
      <c r="I42" s="55"/>
      <c r="J42" s="55"/>
      <c r="K42" s="54">
        <f t="shared" si="14"/>
        <v>4.8</v>
      </c>
      <c r="L42" s="55"/>
      <c r="M42" s="55"/>
      <c r="N42" s="56">
        <v>4.8</v>
      </c>
      <c r="O42" s="55"/>
      <c r="P42" s="55"/>
      <c r="Q42" s="54">
        <f t="shared" si="15"/>
        <v>4.8</v>
      </c>
      <c r="R42" s="55"/>
      <c r="S42" s="55"/>
      <c r="T42" s="56">
        <v>4.8</v>
      </c>
      <c r="U42" s="55"/>
      <c r="V42" s="55"/>
      <c r="W42" s="54">
        <f t="shared" si="16"/>
        <v>4.8</v>
      </c>
      <c r="X42" s="55"/>
      <c r="Y42" s="55"/>
      <c r="Z42" s="56">
        <v>4.8</v>
      </c>
      <c r="AA42" s="55"/>
      <c r="AB42" s="55"/>
      <c r="AC42" s="184">
        <f t="shared" si="1"/>
        <v>100</v>
      </c>
    </row>
    <row r="43" spans="1:29" ht="42" customHeight="1" x14ac:dyDescent="0.25">
      <c r="A43" s="404"/>
      <c r="B43" s="403"/>
      <c r="C43" s="454"/>
      <c r="D43" s="105" t="s">
        <v>91</v>
      </c>
      <c r="E43" s="175">
        <f t="shared" si="13"/>
        <v>13.8</v>
      </c>
      <c r="F43" s="55"/>
      <c r="G43" s="55"/>
      <c r="H43" s="56">
        <v>13.8</v>
      </c>
      <c r="I43" s="55"/>
      <c r="J43" s="55"/>
      <c r="K43" s="54">
        <f t="shared" si="14"/>
        <v>4.8</v>
      </c>
      <c r="L43" s="55"/>
      <c r="M43" s="55"/>
      <c r="N43" s="56">
        <v>4.8</v>
      </c>
      <c r="O43" s="55"/>
      <c r="P43" s="55"/>
      <c r="Q43" s="54">
        <f t="shared" si="15"/>
        <v>4.8</v>
      </c>
      <c r="R43" s="55"/>
      <c r="S43" s="55"/>
      <c r="T43" s="56">
        <v>4.8</v>
      </c>
      <c r="U43" s="55"/>
      <c r="V43" s="55"/>
      <c r="W43" s="54">
        <f t="shared" si="16"/>
        <v>4.8</v>
      </c>
      <c r="X43" s="55"/>
      <c r="Y43" s="55"/>
      <c r="Z43" s="56">
        <v>4.8</v>
      </c>
      <c r="AA43" s="55"/>
      <c r="AB43" s="55"/>
      <c r="AC43" s="184">
        <f t="shared" si="1"/>
        <v>100</v>
      </c>
    </row>
    <row r="44" spans="1:29" ht="82.5" customHeight="1" x14ac:dyDescent="0.25">
      <c r="A44" s="404"/>
      <c r="B44" s="403"/>
      <c r="C44" s="183" t="s">
        <v>113</v>
      </c>
      <c r="D44" s="241" t="s">
        <v>103</v>
      </c>
      <c r="E44" s="151">
        <f>F44+G44+H44+I44+J44</f>
        <v>9.1999999999999993</v>
      </c>
      <c r="F44" s="151"/>
      <c r="G44" s="151"/>
      <c r="H44" s="151">
        <v>9.1999999999999993</v>
      </c>
      <c r="I44" s="151"/>
      <c r="J44" s="151"/>
      <c r="K44" s="175">
        <f>L44+M44+N44+O44+P44</f>
        <v>4</v>
      </c>
      <c r="L44" s="185"/>
      <c r="M44" s="185"/>
      <c r="N44" s="151">
        <v>4</v>
      </c>
      <c r="O44" s="185"/>
      <c r="P44" s="185"/>
      <c r="Q44" s="175">
        <f>R44+S44+T44+U44+V44</f>
        <v>4</v>
      </c>
      <c r="R44" s="185"/>
      <c r="S44" s="185"/>
      <c r="T44" s="151">
        <v>4</v>
      </c>
      <c r="U44" s="185"/>
      <c r="V44" s="185"/>
      <c r="W44" s="175">
        <f>X44+Y44+Z44+AA44+AB44</f>
        <v>0</v>
      </c>
      <c r="X44" s="185"/>
      <c r="Y44" s="185"/>
      <c r="Z44" s="151"/>
      <c r="AA44" s="185"/>
      <c r="AB44" s="185"/>
      <c r="AC44" s="184">
        <f t="shared" si="1"/>
        <v>0</v>
      </c>
    </row>
    <row r="45" spans="1:29" ht="37.5" customHeight="1" x14ac:dyDescent="0.25">
      <c r="A45" s="404"/>
      <c r="B45" s="403"/>
      <c r="C45" s="456" t="s">
        <v>127</v>
      </c>
      <c r="D45" s="137" t="s">
        <v>109</v>
      </c>
      <c r="E45" s="175">
        <f>E46+E47+E48+E71+E72+E73+E74+E75+E76+E77</f>
        <v>42.199999999999996</v>
      </c>
      <c r="F45" s="175">
        <f t="shared" ref="F45:AB45" si="17">F46+F47+F48+F71+F72+F73+F74+F75+F76+F77</f>
        <v>0</v>
      </c>
      <c r="G45" s="175">
        <f t="shared" si="17"/>
        <v>0</v>
      </c>
      <c r="H45" s="175">
        <f t="shared" si="17"/>
        <v>42.199999999999996</v>
      </c>
      <c r="I45" s="175">
        <f t="shared" si="17"/>
        <v>0</v>
      </c>
      <c r="J45" s="175">
        <f t="shared" si="17"/>
        <v>0</v>
      </c>
      <c r="K45" s="175">
        <f t="shared" si="17"/>
        <v>6.4</v>
      </c>
      <c r="L45" s="175">
        <f t="shared" si="17"/>
        <v>0</v>
      </c>
      <c r="M45" s="175">
        <f t="shared" si="17"/>
        <v>0</v>
      </c>
      <c r="N45" s="175">
        <f t="shared" si="17"/>
        <v>6.4</v>
      </c>
      <c r="O45" s="175">
        <f t="shared" si="17"/>
        <v>0</v>
      </c>
      <c r="P45" s="175">
        <f t="shared" si="17"/>
        <v>0</v>
      </c>
      <c r="Q45" s="175">
        <f t="shared" si="17"/>
        <v>6.4</v>
      </c>
      <c r="R45" s="175">
        <f t="shared" si="17"/>
        <v>0</v>
      </c>
      <c r="S45" s="175">
        <f t="shared" si="17"/>
        <v>0</v>
      </c>
      <c r="T45" s="175">
        <f t="shared" si="17"/>
        <v>6.4</v>
      </c>
      <c r="U45" s="175">
        <f t="shared" si="17"/>
        <v>0</v>
      </c>
      <c r="V45" s="175">
        <f t="shared" si="17"/>
        <v>0</v>
      </c>
      <c r="W45" s="175">
        <f t="shared" si="17"/>
        <v>6.4</v>
      </c>
      <c r="X45" s="175">
        <f t="shared" si="17"/>
        <v>0</v>
      </c>
      <c r="Y45" s="175">
        <f t="shared" si="17"/>
        <v>0</v>
      </c>
      <c r="Z45" s="175">
        <f t="shared" si="17"/>
        <v>6.4</v>
      </c>
      <c r="AA45" s="175">
        <f t="shared" si="17"/>
        <v>0</v>
      </c>
      <c r="AB45" s="175">
        <f t="shared" si="17"/>
        <v>0</v>
      </c>
      <c r="AC45" s="175">
        <f t="shared" si="1"/>
        <v>100</v>
      </c>
    </row>
    <row r="46" spans="1:29" ht="39" customHeight="1" x14ac:dyDescent="0.25">
      <c r="A46" s="404"/>
      <c r="B46" s="403"/>
      <c r="C46" s="457"/>
      <c r="D46" s="123" t="s">
        <v>126</v>
      </c>
      <c r="E46" s="175">
        <f>F46+G46+H46+I46+J46</f>
        <v>3.5</v>
      </c>
      <c r="F46" s="185"/>
      <c r="G46" s="185"/>
      <c r="H46" s="56">
        <v>3.5</v>
      </c>
      <c r="I46" s="185"/>
      <c r="J46" s="185"/>
      <c r="K46" s="54">
        <f>L46+M46+N46+O46+P46</f>
        <v>0</v>
      </c>
      <c r="L46" s="185"/>
      <c r="M46" s="185"/>
      <c r="N46" s="56"/>
      <c r="O46" s="185"/>
      <c r="P46" s="185"/>
      <c r="Q46" s="54">
        <f>R46+S46+T46+U46+V46</f>
        <v>0</v>
      </c>
      <c r="R46" s="185"/>
      <c r="S46" s="185"/>
      <c r="T46" s="56">
        <f>N46</f>
        <v>0</v>
      </c>
      <c r="U46" s="185"/>
      <c r="V46" s="185"/>
      <c r="W46" s="54">
        <f>X46+Y46+Z46+AA46+AB46</f>
        <v>0</v>
      </c>
      <c r="X46" s="185"/>
      <c r="Y46" s="185"/>
      <c r="Z46" s="56"/>
      <c r="AA46" s="185"/>
      <c r="AB46" s="185"/>
      <c r="AC46" s="184" t="e">
        <f t="shared" si="1"/>
        <v>#DIV/0!</v>
      </c>
    </row>
    <row r="47" spans="1:29" ht="36.75" customHeight="1" x14ac:dyDescent="0.25">
      <c r="A47" s="404"/>
      <c r="B47" s="403"/>
      <c r="C47" s="457"/>
      <c r="D47" s="123" t="s">
        <v>86</v>
      </c>
      <c r="E47" s="175">
        <f t="shared" ref="E47:E70" si="18">F47+G47+H47+I47+J47</f>
        <v>3.5</v>
      </c>
      <c r="F47" s="185"/>
      <c r="G47" s="185"/>
      <c r="H47" s="56">
        <v>3.5</v>
      </c>
      <c r="I47" s="185"/>
      <c r="J47" s="185"/>
      <c r="K47" s="54">
        <f t="shared" ref="K47:K77" si="19">L47+M47+N47+O47+P47</f>
        <v>0</v>
      </c>
      <c r="L47" s="185"/>
      <c r="M47" s="185"/>
      <c r="N47" s="56"/>
      <c r="O47" s="185"/>
      <c r="P47" s="185"/>
      <c r="Q47" s="54">
        <f t="shared" ref="Q47:Q77" si="20">R47+S47+T47+U47+V47</f>
        <v>0</v>
      </c>
      <c r="R47" s="185"/>
      <c r="S47" s="185"/>
      <c r="T47" s="56">
        <f t="shared" ref="T47:T77" si="21">N47</f>
        <v>0</v>
      </c>
      <c r="U47" s="185"/>
      <c r="V47" s="185"/>
      <c r="W47" s="54">
        <f t="shared" ref="W47:W77" si="22">X47+Y47+Z47+AA47+AB47</f>
        <v>0</v>
      </c>
      <c r="X47" s="185"/>
      <c r="Y47" s="185"/>
      <c r="Z47" s="56"/>
      <c r="AA47" s="185"/>
      <c r="AB47" s="185"/>
      <c r="AC47" s="184" t="e">
        <f t="shared" si="1"/>
        <v>#DIV/0!</v>
      </c>
    </row>
    <row r="48" spans="1:29" ht="38.25" customHeight="1" x14ac:dyDescent="0.25">
      <c r="A48" s="404"/>
      <c r="B48" s="403"/>
      <c r="C48" s="457"/>
      <c r="D48" s="123" t="s">
        <v>91</v>
      </c>
      <c r="E48" s="175">
        <f t="shared" si="18"/>
        <v>6.4</v>
      </c>
      <c r="F48" s="185"/>
      <c r="G48" s="185"/>
      <c r="H48" s="56">
        <v>6.4</v>
      </c>
      <c r="I48" s="185"/>
      <c r="J48" s="185"/>
      <c r="K48" s="54">
        <f t="shared" si="19"/>
        <v>6.4</v>
      </c>
      <c r="L48" s="185"/>
      <c r="M48" s="185"/>
      <c r="N48" s="56">
        <v>6.4</v>
      </c>
      <c r="O48" s="185"/>
      <c r="P48" s="185"/>
      <c r="Q48" s="54">
        <f t="shared" si="20"/>
        <v>6.4</v>
      </c>
      <c r="R48" s="185"/>
      <c r="S48" s="185"/>
      <c r="T48" s="56">
        <f t="shared" si="21"/>
        <v>6.4</v>
      </c>
      <c r="U48" s="185"/>
      <c r="V48" s="185"/>
      <c r="W48" s="54">
        <f t="shared" si="22"/>
        <v>6.4</v>
      </c>
      <c r="X48" s="185"/>
      <c r="Y48" s="185"/>
      <c r="Z48" s="56">
        <v>6.4</v>
      </c>
      <c r="AA48" s="185"/>
      <c r="AB48" s="185"/>
      <c r="AC48" s="184">
        <f t="shared" si="1"/>
        <v>100</v>
      </c>
    </row>
    <row r="49" spans="1:29" ht="30" hidden="1" customHeight="1" x14ac:dyDescent="0.25">
      <c r="A49" s="404"/>
      <c r="B49" s="403"/>
      <c r="C49" s="457"/>
      <c r="D49" s="29"/>
      <c r="E49" s="175">
        <f t="shared" si="18"/>
        <v>0</v>
      </c>
      <c r="F49" s="186"/>
      <c r="G49" s="186"/>
      <c r="H49" s="186"/>
      <c r="I49" s="186"/>
      <c r="J49" s="186"/>
      <c r="K49" s="54">
        <f t="shared" si="19"/>
        <v>0</v>
      </c>
      <c r="L49" s="186"/>
      <c r="M49" s="186"/>
      <c r="N49" s="186"/>
      <c r="O49" s="186"/>
      <c r="P49" s="186"/>
      <c r="Q49" s="54">
        <f t="shared" si="20"/>
        <v>0</v>
      </c>
      <c r="R49" s="186"/>
      <c r="S49" s="186"/>
      <c r="T49" s="56">
        <f t="shared" si="21"/>
        <v>0</v>
      </c>
      <c r="U49" s="186"/>
      <c r="V49" s="186"/>
      <c r="W49" s="54">
        <f t="shared" si="22"/>
        <v>0</v>
      </c>
      <c r="X49" s="57"/>
      <c r="Y49" s="57"/>
      <c r="Z49" s="186"/>
      <c r="AA49" s="57"/>
      <c r="AB49" s="57"/>
      <c r="AC49" s="184" t="e">
        <f t="shared" si="1"/>
        <v>#DIV/0!</v>
      </c>
    </row>
    <row r="50" spans="1:29" ht="105" hidden="1" customHeight="1" x14ac:dyDescent="0.25">
      <c r="A50" s="404"/>
      <c r="B50" s="403"/>
      <c r="C50" s="457"/>
      <c r="D50" s="18"/>
      <c r="E50" s="175">
        <f t="shared" si="18"/>
        <v>13063.098</v>
      </c>
      <c r="F50" s="187">
        <f t="shared" ref="F50:AB50" si="23">F51+F53+F54+F55+F56</f>
        <v>0</v>
      </c>
      <c r="G50" s="187">
        <f t="shared" si="23"/>
        <v>0</v>
      </c>
      <c r="H50" s="187">
        <f t="shared" si="23"/>
        <v>13063.098</v>
      </c>
      <c r="I50" s="187">
        <f t="shared" si="23"/>
        <v>0</v>
      </c>
      <c r="J50" s="187">
        <f t="shared" si="23"/>
        <v>0</v>
      </c>
      <c r="K50" s="54">
        <f t="shared" si="19"/>
        <v>0</v>
      </c>
      <c r="L50" s="187">
        <f t="shared" si="23"/>
        <v>0</v>
      </c>
      <c r="M50" s="187">
        <f t="shared" si="23"/>
        <v>0</v>
      </c>
      <c r="N50" s="187"/>
      <c r="O50" s="187">
        <f t="shared" si="23"/>
        <v>0</v>
      </c>
      <c r="P50" s="187">
        <f t="shared" si="23"/>
        <v>0</v>
      </c>
      <c r="Q50" s="54">
        <f t="shared" si="20"/>
        <v>0</v>
      </c>
      <c r="R50" s="187"/>
      <c r="S50" s="187"/>
      <c r="T50" s="56">
        <f t="shared" si="21"/>
        <v>0</v>
      </c>
      <c r="U50" s="187"/>
      <c r="V50" s="187"/>
      <c r="W50" s="54">
        <f t="shared" si="22"/>
        <v>0</v>
      </c>
      <c r="X50" s="57">
        <f t="shared" si="23"/>
        <v>0</v>
      </c>
      <c r="Y50" s="57">
        <f t="shared" si="23"/>
        <v>0</v>
      </c>
      <c r="Z50" s="187"/>
      <c r="AA50" s="57">
        <f t="shared" si="23"/>
        <v>0</v>
      </c>
      <c r="AB50" s="57">
        <f t="shared" si="23"/>
        <v>0</v>
      </c>
      <c r="AC50" s="184" t="e">
        <f t="shared" si="1"/>
        <v>#DIV/0!</v>
      </c>
    </row>
    <row r="51" spans="1:29" ht="30" hidden="1" customHeight="1" x14ac:dyDescent="0.25">
      <c r="A51" s="404"/>
      <c r="B51" s="403"/>
      <c r="C51" s="457"/>
      <c r="D51" s="433" t="s">
        <v>21</v>
      </c>
      <c r="E51" s="175">
        <f t="shared" si="18"/>
        <v>8422.7240000000002</v>
      </c>
      <c r="F51" s="57"/>
      <c r="G51" s="57"/>
      <c r="H51" s="56">
        <f>3021.907+2760.271+2640.546</f>
        <v>8422.7240000000002</v>
      </c>
      <c r="I51" s="57"/>
      <c r="J51" s="57"/>
      <c r="K51" s="54">
        <f t="shared" si="19"/>
        <v>0</v>
      </c>
      <c r="L51" s="57"/>
      <c r="M51" s="57"/>
      <c r="N51" s="56"/>
      <c r="O51" s="57"/>
      <c r="P51" s="57"/>
      <c r="Q51" s="54">
        <f t="shared" si="20"/>
        <v>0</v>
      </c>
      <c r="R51" s="57"/>
      <c r="S51" s="57"/>
      <c r="T51" s="56">
        <f t="shared" si="21"/>
        <v>0</v>
      </c>
      <c r="U51" s="57"/>
      <c r="V51" s="57"/>
      <c r="W51" s="54">
        <f t="shared" si="22"/>
        <v>0</v>
      </c>
      <c r="X51" s="189"/>
      <c r="Y51" s="189"/>
      <c r="Z51" s="188"/>
      <c r="AA51" s="189"/>
      <c r="AB51" s="189"/>
      <c r="AC51" s="184" t="e">
        <f t="shared" si="1"/>
        <v>#DIV/0!</v>
      </c>
    </row>
    <row r="52" spans="1:29" ht="63" hidden="1" customHeight="1" x14ac:dyDescent="0.25">
      <c r="A52" s="404"/>
      <c r="B52" s="403"/>
      <c r="C52" s="457"/>
      <c r="D52" s="433"/>
      <c r="E52" s="175">
        <f t="shared" si="18"/>
        <v>0</v>
      </c>
      <c r="F52" s="57"/>
      <c r="G52" s="57"/>
      <c r="H52" s="56"/>
      <c r="I52" s="57"/>
      <c r="J52" s="57"/>
      <c r="K52" s="54">
        <f t="shared" si="19"/>
        <v>0</v>
      </c>
      <c r="L52" s="57"/>
      <c r="M52" s="57"/>
      <c r="N52" s="56"/>
      <c r="O52" s="57"/>
      <c r="P52" s="57"/>
      <c r="Q52" s="54">
        <f t="shared" si="20"/>
        <v>0</v>
      </c>
      <c r="R52" s="57"/>
      <c r="S52" s="57"/>
      <c r="T52" s="56">
        <f t="shared" si="21"/>
        <v>0</v>
      </c>
      <c r="U52" s="57"/>
      <c r="V52" s="57"/>
      <c r="W52" s="54">
        <f t="shared" si="22"/>
        <v>0</v>
      </c>
      <c r="X52" s="189"/>
      <c r="Y52" s="189"/>
      <c r="Z52" s="188"/>
      <c r="AA52" s="189"/>
      <c r="AB52" s="189"/>
      <c r="AC52" s="184" t="e">
        <f t="shared" si="1"/>
        <v>#DIV/0!</v>
      </c>
    </row>
    <row r="53" spans="1:29" ht="16.5" hidden="1" customHeight="1" x14ac:dyDescent="0.25">
      <c r="A53" s="404"/>
      <c r="B53" s="403"/>
      <c r="C53" s="457"/>
      <c r="D53" s="433"/>
      <c r="E53" s="175">
        <f t="shared" si="18"/>
        <v>0</v>
      </c>
      <c r="F53" s="57"/>
      <c r="G53" s="57"/>
      <c r="H53" s="56"/>
      <c r="I53" s="57"/>
      <c r="J53" s="57"/>
      <c r="K53" s="54">
        <f t="shared" si="19"/>
        <v>0</v>
      </c>
      <c r="L53" s="57"/>
      <c r="M53" s="57"/>
      <c r="N53" s="56"/>
      <c r="O53" s="57"/>
      <c r="P53" s="57">
        <v>0</v>
      </c>
      <c r="Q53" s="54">
        <f t="shared" si="20"/>
        <v>0</v>
      </c>
      <c r="R53" s="57"/>
      <c r="S53" s="57"/>
      <c r="T53" s="56">
        <f t="shared" si="21"/>
        <v>0</v>
      </c>
      <c r="U53" s="57"/>
      <c r="V53" s="57"/>
      <c r="W53" s="54">
        <f t="shared" si="22"/>
        <v>0</v>
      </c>
      <c r="X53" s="189"/>
      <c r="Y53" s="189"/>
      <c r="Z53" s="188"/>
      <c r="AA53" s="189"/>
      <c r="AB53" s="189"/>
      <c r="AC53" s="184" t="e">
        <f t="shared" si="1"/>
        <v>#DIV/0!</v>
      </c>
    </row>
    <row r="54" spans="1:29" ht="15" hidden="1" customHeight="1" x14ac:dyDescent="0.25">
      <c r="A54" s="404"/>
      <c r="B54" s="403"/>
      <c r="C54" s="457"/>
      <c r="D54" s="433"/>
      <c r="E54" s="175">
        <f t="shared" si="18"/>
        <v>0</v>
      </c>
      <c r="F54" s="57"/>
      <c r="G54" s="57"/>
      <c r="H54" s="56"/>
      <c r="I54" s="57"/>
      <c r="J54" s="57"/>
      <c r="K54" s="54">
        <f t="shared" si="19"/>
        <v>0</v>
      </c>
      <c r="L54" s="57"/>
      <c r="M54" s="57"/>
      <c r="N54" s="56"/>
      <c r="O54" s="57"/>
      <c r="P54" s="57">
        <v>0</v>
      </c>
      <c r="Q54" s="54">
        <f t="shared" si="20"/>
        <v>0</v>
      </c>
      <c r="R54" s="57"/>
      <c r="S54" s="57"/>
      <c r="T54" s="56">
        <f t="shared" si="21"/>
        <v>0</v>
      </c>
      <c r="U54" s="57"/>
      <c r="V54" s="57"/>
      <c r="W54" s="54">
        <f t="shared" si="22"/>
        <v>0</v>
      </c>
      <c r="X54" s="189"/>
      <c r="Y54" s="189"/>
      <c r="Z54" s="188"/>
      <c r="AA54" s="189"/>
      <c r="AB54" s="189"/>
      <c r="AC54" s="184" t="e">
        <f t="shared" si="1"/>
        <v>#DIV/0!</v>
      </c>
    </row>
    <row r="55" spans="1:29" ht="15" hidden="1" customHeight="1" x14ac:dyDescent="0.25">
      <c r="A55" s="404"/>
      <c r="B55" s="403"/>
      <c r="C55" s="457"/>
      <c r="D55" s="433"/>
      <c r="E55" s="175">
        <f t="shared" si="18"/>
        <v>0</v>
      </c>
      <c r="F55" s="57"/>
      <c r="G55" s="57"/>
      <c r="H55" s="56"/>
      <c r="I55" s="57"/>
      <c r="J55" s="57"/>
      <c r="K55" s="54">
        <f t="shared" si="19"/>
        <v>0</v>
      </c>
      <c r="L55" s="57"/>
      <c r="M55" s="57"/>
      <c r="N55" s="56"/>
      <c r="O55" s="57"/>
      <c r="P55" s="57">
        <v>0</v>
      </c>
      <c r="Q55" s="54">
        <f t="shared" si="20"/>
        <v>0</v>
      </c>
      <c r="R55" s="57"/>
      <c r="S55" s="57"/>
      <c r="T55" s="56">
        <f t="shared" si="21"/>
        <v>0</v>
      </c>
      <c r="U55" s="57"/>
      <c r="V55" s="57"/>
      <c r="W55" s="54">
        <f t="shared" si="22"/>
        <v>0</v>
      </c>
      <c r="X55" s="189"/>
      <c r="Y55" s="189"/>
      <c r="Z55" s="188"/>
      <c r="AA55" s="189"/>
      <c r="AB55" s="189"/>
      <c r="AC55" s="184" t="e">
        <f t="shared" si="1"/>
        <v>#DIV/0!</v>
      </c>
    </row>
    <row r="56" spans="1:29" ht="197.25" hidden="1" customHeight="1" x14ac:dyDescent="0.25">
      <c r="A56" s="404"/>
      <c r="B56" s="403"/>
      <c r="C56" s="457"/>
      <c r="D56" s="433"/>
      <c r="E56" s="175">
        <f t="shared" si="18"/>
        <v>4640.3739999999998</v>
      </c>
      <c r="F56" s="57"/>
      <c r="G56" s="57"/>
      <c r="H56" s="56">
        <f>1663.742+1554.391+1422.241</f>
        <v>4640.3739999999998</v>
      </c>
      <c r="I56" s="57"/>
      <c r="J56" s="57"/>
      <c r="K56" s="54">
        <f t="shared" si="19"/>
        <v>0</v>
      </c>
      <c r="L56" s="57"/>
      <c r="M56" s="57"/>
      <c r="N56" s="56"/>
      <c r="O56" s="57"/>
      <c r="P56" s="57"/>
      <c r="Q56" s="54">
        <f t="shared" si="20"/>
        <v>0</v>
      </c>
      <c r="R56" s="57"/>
      <c r="S56" s="57"/>
      <c r="T56" s="56">
        <f t="shared" si="21"/>
        <v>0</v>
      </c>
      <c r="U56" s="57"/>
      <c r="V56" s="57"/>
      <c r="W56" s="54">
        <f t="shared" si="22"/>
        <v>0</v>
      </c>
      <c r="X56" s="189"/>
      <c r="Y56" s="189"/>
      <c r="Z56" s="188"/>
      <c r="AA56" s="189"/>
      <c r="AB56" s="189"/>
      <c r="AC56" s="184" t="e">
        <f t="shared" si="1"/>
        <v>#DIV/0!</v>
      </c>
    </row>
    <row r="57" spans="1:29" ht="15" hidden="1" customHeight="1" x14ac:dyDescent="0.25">
      <c r="A57" s="404"/>
      <c r="B57" s="403"/>
      <c r="C57" s="457"/>
      <c r="D57" s="18"/>
      <c r="E57" s="175">
        <f t="shared" si="18"/>
        <v>405844.64</v>
      </c>
      <c r="F57" s="187">
        <f t="shared" ref="F57:AB57" si="24">F58+F59+F60+F61+F62+F63+F64</f>
        <v>0</v>
      </c>
      <c r="G57" s="187">
        <f t="shared" si="24"/>
        <v>227773.6</v>
      </c>
      <c r="H57" s="187">
        <f t="shared" si="24"/>
        <v>178071.04000000001</v>
      </c>
      <c r="I57" s="187">
        <f t="shared" si="24"/>
        <v>0</v>
      </c>
      <c r="J57" s="187">
        <f t="shared" si="24"/>
        <v>0</v>
      </c>
      <c r="K57" s="54">
        <f t="shared" si="19"/>
        <v>148744.99</v>
      </c>
      <c r="L57" s="187">
        <f t="shared" si="24"/>
        <v>0</v>
      </c>
      <c r="M57" s="187">
        <f t="shared" si="24"/>
        <v>148744.99</v>
      </c>
      <c r="N57" s="187"/>
      <c r="O57" s="187">
        <f t="shared" si="24"/>
        <v>0</v>
      </c>
      <c r="P57" s="187">
        <f t="shared" si="24"/>
        <v>0</v>
      </c>
      <c r="Q57" s="54">
        <f t="shared" si="20"/>
        <v>0</v>
      </c>
      <c r="R57" s="187"/>
      <c r="S57" s="187"/>
      <c r="T57" s="56">
        <f t="shared" si="21"/>
        <v>0</v>
      </c>
      <c r="U57" s="187"/>
      <c r="V57" s="187"/>
      <c r="W57" s="54">
        <f t="shared" si="22"/>
        <v>55153.303</v>
      </c>
      <c r="X57" s="57">
        <f t="shared" si="24"/>
        <v>0</v>
      </c>
      <c r="Y57" s="57">
        <f t="shared" si="24"/>
        <v>55153.303</v>
      </c>
      <c r="Z57" s="187"/>
      <c r="AA57" s="57">
        <f t="shared" si="24"/>
        <v>0</v>
      </c>
      <c r="AB57" s="57">
        <f t="shared" si="24"/>
        <v>0</v>
      </c>
      <c r="AC57" s="184" t="e">
        <f t="shared" si="1"/>
        <v>#DIV/0!</v>
      </c>
    </row>
    <row r="58" spans="1:29" ht="93" hidden="1" customHeight="1" x14ac:dyDescent="0.25">
      <c r="A58" s="404"/>
      <c r="B58" s="403"/>
      <c r="C58" s="457"/>
      <c r="D58" s="433" t="s">
        <v>28</v>
      </c>
      <c r="E58" s="175">
        <f t="shared" si="18"/>
        <v>206761.7</v>
      </c>
      <c r="F58" s="56"/>
      <c r="G58" s="56">
        <v>136906.20000000001</v>
      </c>
      <c r="H58" s="56">
        <v>69855.5</v>
      </c>
      <c r="I58" s="56"/>
      <c r="J58" s="56"/>
      <c r="K58" s="54">
        <f t="shared" si="19"/>
        <v>126235.67</v>
      </c>
      <c r="L58" s="56"/>
      <c r="M58" s="56">
        <v>126235.67</v>
      </c>
      <c r="N58" s="56"/>
      <c r="O58" s="56"/>
      <c r="P58" s="56"/>
      <c r="Q58" s="54">
        <f t="shared" si="20"/>
        <v>0</v>
      </c>
      <c r="R58" s="56"/>
      <c r="S58" s="56"/>
      <c r="T58" s="56">
        <f t="shared" si="21"/>
        <v>0</v>
      </c>
      <c r="U58" s="56"/>
      <c r="V58" s="56"/>
      <c r="W58" s="54">
        <f t="shared" si="22"/>
        <v>29255.284</v>
      </c>
      <c r="X58" s="189"/>
      <c r="Y58" s="189">
        <v>29255.284</v>
      </c>
      <c r="Z58" s="188"/>
      <c r="AA58" s="189"/>
      <c r="AB58" s="189"/>
      <c r="AC58" s="184" t="e">
        <f t="shared" si="1"/>
        <v>#DIV/0!</v>
      </c>
    </row>
    <row r="59" spans="1:29" ht="108.75" hidden="1" customHeight="1" x14ac:dyDescent="0.25">
      <c r="A59" s="404"/>
      <c r="B59" s="403"/>
      <c r="C59" s="457"/>
      <c r="D59" s="433"/>
      <c r="E59" s="175">
        <f t="shared" si="18"/>
        <v>110951.09999999999</v>
      </c>
      <c r="F59" s="56"/>
      <c r="G59" s="56">
        <v>80793.899999999994</v>
      </c>
      <c r="H59" s="56">
        <v>30157.200000000001</v>
      </c>
      <c r="I59" s="56"/>
      <c r="J59" s="56"/>
      <c r="K59" s="54">
        <f t="shared" si="19"/>
        <v>11036.22</v>
      </c>
      <c r="L59" s="56"/>
      <c r="M59" s="56">
        <v>11036.22</v>
      </c>
      <c r="N59" s="56"/>
      <c r="O59" s="56"/>
      <c r="P59" s="56"/>
      <c r="Q59" s="54">
        <f t="shared" si="20"/>
        <v>0</v>
      </c>
      <c r="R59" s="56"/>
      <c r="S59" s="56"/>
      <c r="T59" s="56">
        <f t="shared" si="21"/>
        <v>0</v>
      </c>
      <c r="U59" s="56"/>
      <c r="V59" s="56"/>
      <c r="W59" s="54">
        <f t="shared" si="22"/>
        <v>23051.419000000002</v>
      </c>
      <c r="X59" s="189"/>
      <c r="Y59" s="189">
        <v>23051.419000000002</v>
      </c>
      <c r="Z59" s="188"/>
      <c r="AA59" s="189"/>
      <c r="AB59" s="189"/>
      <c r="AC59" s="184" t="e">
        <f t="shared" si="1"/>
        <v>#DIV/0!</v>
      </c>
    </row>
    <row r="60" spans="1:29" ht="98.25" hidden="1" customHeight="1" x14ac:dyDescent="0.25">
      <c r="A60" s="404"/>
      <c r="B60" s="403"/>
      <c r="C60" s="457"/>
      <c r="D60" s="433"/>
      <c r="E60" s="175">
        <f t="shared" si="18"/>
        <v>12059.099999999999</v>
      </c>
      <c r="F60" s="56"/>
      <c r="G60" s="56"/>
      <c r="H60" s="56">
        <f>6935.2+5123.9</f>
        <v>12059.099999999999</v>
      </c>
      <c r="I60" s="56"/>
      <c r="J60" s="56"/>
      <c r="K60" s="54">
        <f t="shared" si="19"/>
        <v>0</v>
      </c>
      <c r="L60" s="56"/>
      <c r="M60" s="56"/>
      <c r="N60" s="56"/>
      <c r="O60" s="56"/>
      <c r="P60" s="56"/>
      <c r="Q60" s="54">
        <f t="shared" si="20"/>
        <v>0</v>
      </c>
      <c r="R60" s="56"/>
      <c r="S60" s="56"/>
      <c r="T60" s="56">
        <f t="shared" si="21"/>
        <v>0</v>
      </c>
      <c r="U60" s="56"/>
      <c r="V60" s="56"/>
      <c r="W60" s="54">
        <f t="shared" si="22"/>
        <v>0</v>
      </c>
      <c r="X60" s="189"/>
      <c r="Y60" s="189"/>
      <c r="Z60" s="188"/>
      <c r="AA60" s="189"/>
      <c r="AB60" s="189"/>
      <c r="AC60" s="184" t="e">
        <f t="shared" si="1"/>
        <v>#DIV/0!</v>
      </c>
    </row>
    <row r="61" spans="1:29" ht="75" hidden="1" customHeight="1" x14ac:dyDescent="0.25">
      <c r="A61" s="404"/>
      <c r="B61" s="403"/>
      <c r="C61" s="457"/>
      <c r="D61" s="433"/>
      <c r="E61" s="175">
        <f t="shared" si="18"/>
        <v>7074.84</v>
      </c>
      <c r="F61" s="56"/>
      <c r="G61" s="56"/>
      <c r="H61" s="56">
        <v>7074.84</v>
      </c>
      <c r="I61" s="56"/>
      <c r="J61" s="56"/>
      <c r="K61" s="54">
        <f t="shared" si="19"/>
        <v>0</v>
      </c>
      <c r="L61" s="56"/>
      <c r="M61" s="56"/>
      <c r="N61" s="56"/>
      <c r="O61" s="56"/>
      <c r="P61" s="56"/>
      <c r="Q61" s="54">
        <f t="shared" si="20"/>
        <v>0</v>
      </c>
      <c r="R61" s="56"/>
      <c r="S61" s="56"/>
      <c r="T61" s="56">
        <f t="shared" si="21"/>
        <v>0</v>
      </c>
      <c r="U61" s="56"/>
      <c r="V61" s="56"/>
      <c r="W61" s="54">
        <f t="shared" si="22"/>
        <v>0</v>
      </c>
      <c r="X61" s="189"/>
      <c r="Y61" s="189"/>
      <c r="Z61" s="188"/>
      <c r="AA61" s="189"/>
      <c r="AB61" s="189"/>
      <c r="AC61" s="184" t="e">
        <f t="shared" si="1"/>
        <v>#DIV/0!</v>
      </c>
    </row>
    <row r="62" spans="1:29" ht="70.5" hidden="1" customHeight="1" x14ac:dyDescent="0.25">
      <c r="A62" s="404"/>
      <c r="B62" s="403"/>
      <c r="C62" s="457"/>
      <c r="D62" s="433"/>
      <c r="E62" s="175">
        <f t="shared" si="18"/>
        <v>16083.7</v>
      </c>
      <c r="F62" s="56"/>
      <c r="G62" s="56"/>
      <c r="H62" s="56">
        <v>16083.7</v>
      </c>
      <c r="I62" s="56"/>
      <c r="J62" s="56"/>
      <c r="K62" s="54">
        <f t="shared" si="19"/>
        <v>0</v>
      </c>
      <c r="L62" s="56"/>
      <c r="M62" s="56"/>
      <c r="N62" s="56"/>
      <c r="O62" s="56"/>
      <c r="P62" s="56"/>
      <c r="Q62" s="54">
        <f t="shared" si="20"/>
        <v>0</v>
      </c>
      <c r="R62" s="56"/>
      <c r="S62" s="56"/>
      <c r="T62" s="56">
        <f t="shared" si="21"/>
        <v>0</v>
      </c>
      <c r="U62" s="56"/>
      <c r="V62" s="56"/>
      <c r="W62" s="54">
        <f t="shared" si="22"/>
        <v>0</v>
      </c>
      <c r="X62" s="189"/>
      <c r="Y62" s="189"/>
      <c r="Z62" s="188"/>
      <c r="AA62" s="189"/>
      <c r="AB62" s="189"/>
      <c r="AC62" s="184" t="e">
        <f t="shared" si="1"/>
        <v>#DIV/0!</v>
      </c>
    </row>
    <row r="63" spans="1:29" ht="53.25" hidden="1" customHeight="1" x14ac:dyDescent="0.25">
      <c r="A63" s="404"/>
      <c r="B63" s="403"/>
      <c r="C63" s="457"/>
      <c r="D63" s="433"/>
      <c r="E63" s="175">
        <f t="shared" si="18"/>
        <v>42914.5</v>
      </c>
      <c r="F63" s="56"/>
      <c r="G63" s="56">
        <v>10073.5</v>
      </c>
      <c r="H63" s="56">
        <v>32841</v>
      </c>
      <c r="I63" s="56"/>
      <c r="J63" s="56"/>
      <c r="K63" s="54">
        <f t="shared" si="19"/>
        <v>11473.1</v>
      </c>
      <c r="L63" s="56"/>
      <c r="M63" s="56">
        <v>11473.1</v>
      </c>
      <c r="N63" s="56"/>
      <c r="O63" s="56"/>
      <c r="P63" s="56"/>
      <c r="Q63" s="54">
        <f t="shared" si="20"/>
        <v>11473.1</v>
      </c>
      <c r="R63" s="56"/>
      <c r="S63" s="56">
        <v>11473.1</v>
      </c>
      <c r="T63" s="56">
        <f t="shared" si="21"/>
        <v>0</v>
      </c>
      <c r="U63" s="56"/>
      <c r="V63" s="56"/>
      <c r="W63" s="54">
        <f t="shared" si="22"/>
        <v>2846.6</v>
      </c>
      <c r="X63" s="189"/>
      <c r="Y63" s="189">
        <v>2846.6</v>
      </c>
      <c r="Z63" s="188"/>
      <c r="AA63" s="189"/>
      <c r="AB63" s="189"/>
      <c r="AC63" s="184">
        <f t="shared" si="1"/>
        <v>24.811079830211536</v>
      </c>
    </row>
    <row r="64" spans="1:29" ht="201" hidden="1" customHeight="1" x14ac:dyDescent="0.25">
      <c r="A64" s="404"/>
      <c r="B64" s="403"/>
      <c r="C64" s="457"/>
      <c r="D64" s="433"/>
      <c r="E64" s="175">
        <f t="shared" si="18"/>
        <v>9999.7000000000007</v>
      </c>
      <c r="F64" s="56"/>
      <c r="G64" s="56"/>
      <c r="H64" s="56">
        <v>9999.7000000000007</v>
      </c>
      <c r="I64" s="56"/>
      <c r="J64" s="56"/>
      <c r="K64" s="54">
        <f t="shared" si="19"/>
        <v>0</v>
      </c>
      <c r="L64" s="56"/>
      <c r="M64" s="56"/>
      <c r="N64" s="56"/>
      <c r="O64" s="56"/>
      <c r="P64" s="56"/>
      <c r="Q64" s="54">
        <f t="shared" si="20"/>
        <v>0</v>
      </c>
      <c r="R64" s="56"/>
      <c r="S64" s="56"/>
      <c r="T64" s="56">
        <f t="shared" si="21"/>
        <v>0</v>
      </c>
      <c r="U64" s="56"/>
      <c r="V64" s="56"/>
      <c r="W64" s="54">
        <f t="shared" si="22"/>
        <v>0</v>
      </c>
      <c r="X64" s="189"/>
      <c r="Y64" s="189"/>
      <c r="Z64" s="188"/>
      <c r="AA64" s="189"/>
      <c r="AB64" s="189"/>
      <c r="AC64" s="184" t="e">
        <f t="shared" si="1"/>
        <v>#DIV/0!</v>
      </c>
    </row>
    <row r="65" spans="1:29" ht="15" hidden="1" customHeight="1" x14ac:dyDescent="0.25">
      <c r="A65" s="404"/>
      <c r="B65" s="403"/>
      <c r="C65" s="457"/>
      <c r="D65" s="17"/>
      <c r="E65" s="175">
        <f t="shared" si="18"/>
        <v>418907.73800000001</v>
      </c>
      <c r="F65" s="187">
        <f t="shared" ref="F65:AB65" si="25">F57+F50</f>
        <v>0</v>
      </c>
      <c r="G65" s="187">
        <f t="shared" si="25"/>
        <v>227773.6</v>
      </c>
      <c r="H65" s="187">
        <f t="shared" si="25"/>
        <v>191134.13800000001</v>
      </c>
      <c r="I65" s="187">
        <f t="shared" si="25"/>
        <v>0</v>
      </c>
      <c r="J65" s="187">
        <f t="shared" si="25"/>
        <v>0</v>
      </c>
      <c r="K65" s="54">
        <f t="shared" si="19"/>
        <v>148744.99</v>
      </c>
      <c r="L65" s="187">
        <f t="shared" si="25"/>
        <v>0</v>
      </c>
      <c r="M65" s="187">
        <f t="shared" si="25"/>
        <v>148744.99</v>
      </c>
      <c r="N65" s="187"/>
      <c r="O65" s="187">
        <f t="shared" si="25"/>
        <v>0</v>
      </c>
      <c r="P65" s="187">
        <f t="shared" si="25"/>
        <v>0</v>
      </c>
      <c r="Q65" s="54">
        <f t="shared" si="20"/>
        <v>0</v>
      </c>
      <c r="R65" s="187">
        <f t="shared" si="25"/>
        <v>0</v>
      </c>
      <c r="S65" s="187">
        <f t="shared" si="25"/>
        <v>0</v>
      </c>
      <c r="T65" s="56">
        <f t="shared" si="21"/>
        <v>0</v>
      </c>
      <c r="U65" s="187">
        <f t="shared" si="25"/>
        <v>0</v>
      </c>
      <c r="V65" s="187">
        <f t="shared" si="25"/>
        <v>0</v>
      </c>
      <c r="W65" s="54">
        <f t="shared" si="22"/>
        <v>55153.303</v>
      </c>
      <c r="X65" s="57">
        <f t="shared" si="25"/>
        <v>0</v>
      </c>
      <c r="Y65" s="57">
        <f t="shared" si="25"/>
        <v>55153.303</v>
      </c>
      <c r="Z65" s="187"/>
      <c r="AA65" s="57">
        <f t="shared" si="25"/>
        <v>0</v>
      </c>
      <c r="AB65" s="57">
        <f t="shared" si="25"/>
        <v>0</v>
      </c>
      <c r="AC65" s="184" t="e">
        <f t="shared" si="1"/>
        <v>#DIV/0!</v>
      </c>
    </row>
    <row r="66" spans="1:29" ht="15" hidden="1" customHeight="1" x14ac:dyDescent="0.25">
      <c r="A66" s="404"/>
      <c r="B66" s="403"/>
      <c r="C66" s="457"/>
      <c r="D66" s="17"/>
      <c r="E66" s="175" t="e">
        <f t="shared" si="18"/>
        <v>#REF!</v>
      </c>
      <c r="F66" s="187" t="e">
        <f>F65+#REF!</f>
        <v>#REF!</v>
      </c>
      <c r="G66" s="187" t="e">
        <f>G65+#REF!</f>
        <v>#REF!</v>
      </c>
      <c r="H66" s="187" t="e">
        <f>H65+#REF!</f>
        <v>#REF!</v>
      </c>
      <c r="I66" s="187" t="e">
        <f>I65+#REF!</f>
        <v>#REF!</v>
      </c>
      <c r="J66" s="187" t="e">
        <f>J65+#REF!</f>
        <v>#REF!</v>
      </c>
      <c r="K66" s="54" t="e">
        <f t="shared" si="19"/>
        <v>#REF!</v>
      </c>
      <c r="L66" s="187" t="e">
        <f>L65+#REF!</f>
        <v>#REF!</v>
      </c>
      <c r="M66" s="187" t="e">
        <f>M65+#REF!</f>
        <v>#REF!</v>
      </c>
      <c r="N66" s="187"/>
      <c r="O66" s="187" t="e">
        <f>O65+#REF!</f>
        <v>#REF!</v>
      </c>
      <c r="P66" s="187" t="e">
        <f>P65+#REF!</f>
        <v>#REF!</v>
      </c>
      <c r="Q66" s="54" t="e">
        <f t="shared" si="20"/>
        <v>#REF!</v>
      </c>
      <c r="R66" s="187" t="e">
        <f>R65+#REF!</f>
        <v>#REF!</v>
      </c>
      <c r="S66" s="187" t="e">
        <f>S65+#REF!</f>
        <v>#REF!</v>
      </c>
      <c r="T66" s="56">
        <f t="shared" si="21"/>
        <v>0</v>
      </c>
      <c r="U66" s="187" t="e">
        <f>U65+#REF!</f>
        <v>#REF!</v>
      </c>
      <c r="V66" s="187" t="e">
        <f>V65+#REF!</f>
        <v>#REF!</v>
      </c>
      <c r="W66" s="54" t="e">
        <f t="shared" si="22"/>
        <v>#REF!</v>
      </c>
      <c r="X66" s="57" t="e">
        <f>X65+#REF!</f>
        <v>#REF!</v>
      </c>
      <c r="Y66" s="57" t="e">
        <f>Y65+#REF!</f>
        <v>#REF!</v>
      </c>
      <c r="Z66" s="187"/>
      <c r="AA66" s="57" t="e">
        <f>AA65+#REF!</f>
        <v>#REF!</v>
      </c>
      <c r="AB66" s="57" t="e">
        <f>AB65+#REF!</f>
        <v>#REF!</v>
      </c>
      <c r="AC66" s="184" t="e">
        <f t="shared" si="1"/>
        <v>#REF!</v>
      </c>
    </row>
    <row r="67" spans="1:29" ht="15" hidden="1" customHeight="1" x14ac:dyDescent="0.25">
      <c r="A67" s="404"/>
      <c r="B67" s="403"/>
      <c r="C67" s="457"/>
      <c r="D67" s="138"/>
      <c r="E67" s="175">
        <f t="shared" si="18"/>
        <v>0</v>
      </c>
      <c r="F67" s="190"/>
      <c r="G67" s="190"/>
      <c r="H67" s="190"/>
      <c r="I67" s="190"/>
      <c r="J67" s="190"/>
      <c r="K67" s="54">
        <f t="shared" si="19"/>
        <v>0</v>
      </c>
      <c r="L67" s="190"/>
      <c r="M67" s="190"/>
      <c r="N67" s="190"/>
      <c r="O67" s="190"/>
      <c r="P67" s="190"/>
      <c r="Q67" s="54">
        <f t="shared" si="20"/>
        <v>0</v>
      </c>
      <c r="R67" s="190"/>
      <c r="S67" s="190"/>
      <c r="T67" s="56">
        <f t="shared" si="21"/>
        <v>0</v>
      </c>
      <c r="U67" s="190"/>
      <c r="V67" s="190"/>
      <c r="W67" s="54">
        <f t="shared" si="22"/>
        <v>0</v>
      </c>
      <c r="X67" s="172"/>
      <c r="Y67" s="172"/>
      <c r="Z67" s="190"/>
      <c r="AA67" s="172"/>
      <c r="AB67" s="172"/>
      <c r="AC67" s="184" t="e">
        <f t="shared" si="1"/>
        <v>#DIV/0!</v>
      </c>
    </row>
    <row r="68" spans="1:29" ht="15" hidden="1" customHeight="1" x14ac:dyDescent="0.25">
      <c r="A68" s="404"/>
      <c r="B68" s="403"/>
      <c r="C68" s="457"/>
      <c r="D68" s="138"/>
      <c r="E68" s="175">
        <f t="shared" si="18"/>
        <v>0</v>
      </c>
      <c r="F68" s="190"/>
      <c r="G68" s="190"/>
      <c r="H68" s="190"/>
      <c r="I68" s="190"/>
      <c r="J68" s="190"/>
      <c r="K68" s="54">
        <f t="shared" si="19"/>
        <v>0</v>
      </c>
      <c r="L68" s="190"/>
      <c r="M68" s="190"/>
      <c r="N68" s="190"/>
      <c r="O68" s="190"/>
      <c r="P68" s="190"/>
      <c r="Q68" s="54">
        <f t="shared" si="20"/>
        <v>0</v>
      </c>
      <c r="R68" s="190"/>
      <c r="S68" s="190"/>
      <c r="T68" s="56">
        <f t="shared" si="21"/>
        <v>0</v>
      </c>
      <c r="U68" s="190"/>
      <c r="V68" s="190"/>
      <c r="W68" s="54">
        <f t="shared" si="22"/>
        <v>0</v>
      </c>
      <c r="X68" s="172"/>
      <c r="Y68" s="172"/>
      <c r="Z68" s="190"/>
      <c r="AA68" s="172"/>
      <c r="AB68" s="172"/>
      <c r="AC68" s="184" t="e">
        <f t="shared" si="1"/>
        <v>#DIV/0!</v>
      </c>
    </row>
    <row r="69" spans="1:29" ht="15" hidden="1" customHeight="1" x14ac:dyDescent="0.25">
      <c r="A69" s="404"/>
      <c r="B69" s="403"/>
      <c r="C69" s="457"/>
      <c r="D69" s="3"/>
      <c r="E69" s="175">
        <f t="shared" si="18"/>
        <v>0</v>
      </c>
      <c r="F69" s="190"/>
      <c r="G69" s="190"/>
      <c r="H69" s="190"/>
      <c r="I69" s="190"/>
      <c r="J69" s="190"/>
      <c r="K69" s="54">
        <f t="shared" si="19"/>
        <v>0</v>
      </c>
      <c r="L69" s="190"/>
      <c r="M69" s="190"/>
      <c r="N69" s="190"/>
      <c r="O69" s="190"/>
      <c r="P69" s="190"/>
      <c r="Q69" s="54">
        <f t="shared" si="20"/>
        <v>0</v>
      </c>
      <c r="R69" s="190"/>
      <c r="S69" s="190"/>
      <c r="T69" s="56">
        <f t="shared" si="21"/>
        <v>0</v>
      </c>
      <c r="U69" s="190"/>
      <c r="V69" s="190"/>
      <c r="W69" s="54">
        <f t="shared" si="22"/>
        <v>0</v>
      </c>
      <c r="X69" s="172"/>
      <c r="Y69" s="172"/>
      <c r="Z69" s="190"/>
      <c r="AA69" s="172"/>
      <c r="AB69" s="172"/>
      <c r="AC69" s="184" t="e">
        <f t="shared" si="1"/>
        <v>#DIV/0!</v>
      </c>
    </row>
    <row r="70" spans="1:29" ht="15" hidden="1" customHeight="1" x14ac:dyDescent="0.25">
      <c r="A70" s="404"/>
      <c r="B70" s="403"/>
      <c r="C70" s="457"/>
      <c r="D70" s="3"/>
      <c r="E70" s="175">
        <f t="shared" si="18"/>
        <v>0</v>
      </c>
      <c r="F70" s="190"/>
      <c r="G70" s="190"/>
      <c r="H70" s="190"/>
      <c r="I70" s="190"/>
      <c r="J70" s="190"/>
      <c r="K70" s="54">
        <f t="shared" si="19"/>
        <v>0</v>
      </c>
      <c r="L70" s="190"/>
      <c r="M70" s="190"/>
      <c r="N70" s="190"/>
      <c r="O70" s="190"/>
      <c r="P70" s="190"/>
      <c r="Q70" s="54">
        <f t="shared" si="20"/>
        <v>0</v>
      </c>
      <c r="R70" s="190"/>
      <c r="S70" s="190"/>
      <c r="T70" s="56">
        <f t="shared" si="21"/>
        <v>0</v>
      </c>
      <c r="U70" s="190"/>
      <c r="V70" s="190"/>
      <c r="W70" s="54">
        <f t="shared" si="22"/>
        <v>0</v>
      </c>
      <c r="X70" s="172"/>
      <c r="Y70" s="172"/>
      <c r="Z70" s="190"/>
      <c r="AA70" s="172"/>
      <c r="AB70" s="172"/>
      <c r="AC70" s="184" t="e">
        <f t="shared" ref="AC70:AC76" si="26">W70/Q70%</f>
        <v>#DIV/0!</v>
      </c>
    </row>
    <row r="71" spans="1:29" ht="35.25" customHeight="1" x14ac:dyDescent="0.25">
      <c r="A71" s="404"/>
      <c r="B71" s="403"/>
      <c r="C71" s="457"/>
      <c r="D71" s="223" t="s">
        <v>94</v>
      </c>
      <c r="E71" s="175">
        <f t="shared" ref="E71:E77" si="27">F71+G71+H71+I71+J71</f>
        <v>3.5</v>
      </c>
      <c r="F71" s="190"/>
      <c r="G71" s="190"/>
      <c r="H71" s="190">
        <v>3.5</v>
      </c>
      <c r="I71" s="190"/>
      <c r="J71" s="190"/>
      <c r="K71" s="54">
        <f t="shared" si="19"/>
        <v>0</v>
      </c>
      <c r="L71" s="190"/>
      <c r="M71" s="190"/>
      <c r="N71" s="190"/>
      <c r="O71" s="190"/>
      <c r="P71" s="190"/>
      <c r="Q71" s="54">
        <f t="shared" si="20"/>
        <v>0</v>
      </c>
      <c r="R71" s="190"/>
      <c r="S71" s="190"/>
      <c r="T71" s="56">
        <f t="shared" si="21"/>
        <v>0</v>
      </c>
      <c r="U71" s="190"/>
      <c r="V71" s="190"/>
      <c r="W71" s="54">
        <f t="shared" si="22"/>
        <v>0</v>
      </c>
      <c r="X71" s="172"/>
      <c r="Y71" s="172"/>
      <c r="Z71" s="190"/>
      <c r="AA71" s="172"/>
      <c r="AB71" s="172"/>
      <c r="AC71" s="184" t="e">
        <f t="shared" si="26"/>
        <v>#DIV/0!</v>
      </c>
    </row>
    <row r="72" spans="1:29" ht="35.25" customHeight="1" x14ac:dyDescent="0.25">
      <c r="A72" s="404"/>
      <c r="B72" s="403"/>
      <c r="C72" s="457"/>
      <c r="D72" s="237" t="s">
        <v>106</v>
      </c>
      <c r="E72" s="175">
        <f t="shared" si="27"/>
        <v>3.5</v>
      </c>
      <c r="F72" s="190"/>
      <c r="G72" s="190"/>
      <c r="H72" s="190">
        <v>3.5</v>
      </c>
      <c r="I72" s="190"/>
      <c r="J72" s="190"/>
      <c r="K72" s="54">
        <f t="shared" si="19"/>
        <v>0</v>
      </c>
      <c r="L72" s="190"/>
      <c r="M72" s="190"/>
      <c r="N72" s="190"/>
      <c r="O72" s="190"/>
      <c r="P72" s="190"/>
      <c r="Q72" s="54">
        <f t="shared" si="20"/>
        <v>0</v>
      </c>
      <c r="R72" s="190"/>
      <c r="S72" s="190"/>
      <c r="T72" s="56">
        <f t="shared" si="21"/>
        <v>0</v>
      </c>
      <c r="U72" s="190"/>
      <c r="V72" s="190"/>
      <c r="W72" s="54">
        <f t="shared" si="22"/>
        <v>0</v>
      </c>
      <c r="X72" s="172"/>
      <c r="Y72" s="172"/>
      <c r="Z72" s="190"/>
      <c r="AA72" s="172"/>
      <c r="AB72" s="172"/>
      <c r="AC72" s="184" t="e">
        <f t="shared" si="26"/>
        <v>#DIV/0!</v>
      </c>
    </row>
    <row r="73" spans="1:29" ht="35.25" customHeight="1" x14ac:dyDescent="0.25">
      <c r="A73" s="404"/>
      <c r="B73" s="403"/>
      <c r="C73" s="457"/>
      <c r="D73" s="237" t="s">
        <v>93</v>
      </c>
      <c r="E73" s="175">
        <f t="shared" si="27"/>
        <v>7.2</v>
      </c>
      <c r="F73" s="190"/>
      <c r="G73" s="190"/>
      <c r="H73" s="190">
        <v>7.2</v>
      </c>
      <c r="I73" s="190"/>
      <c r="J73" s="190"/>
      <c r="K73" s="54">
        <f t="shared" si="19"/>
        <v>0</v>
      </c>
      <c r="L73" s="190"/>
      <c r="M73" s="190"/>
      <c r="N73" s="190"/>
      <c r="O73" s="190"/>
      <c r="P73" s="190"/>
      <c r="Q73" s="54">
        <f t="shared" si="20"/>
        <v>0</v>
      </c>
      <c r="R73" s="190"/>
      <c r="S73" s="190"/>
      <c r="T73" s="56">
        <f t="shared" si="21"/>
        <v>0</v>
      </c>
      <c r="U73" s="190"/>
      <c r="V73" s="190"/>
      <c r="W73" s="54">
        <f t="shared" si="22"/>
        <v>0</v>
      </c>
      <c r="X73" s="172"/>
      <c r="Y73" s="172"/>
      <c r="Z73" s="190"/>
      <c r="AA73" s="172"/>
      <c r="AB73" s="172"/>
      <c r="AC73" s="184" t="e">
        <f t="shared" si="26"/>
        <v>#DIV/0!</v>
      </c>
    </row>
    <row r="74" spans="1:29" ht="35.25" customHeight="1" x14ac:dyDescent="0.25">
      <c r="A74" s="404"/>
      <c r="B74" s="403"/>
      <c r="C74" s="457"/>
      <c r="D74" s="237" t="s">
        <v>97</v>
      </c>
      <c r="E74" s="175">
        <f t="shared" si="27"/>
        <v>3.5</v>
      </c>
      <c r="F74" s="190"/>
      <c r="G74" s="190"/>
      <c r="H74" s="190">
        <v>3.5</v>
      </c>
      <c r="I74" s="190"/>
      <c r="J74" s="190"/>
      <c r="K74" s="54">
        <f t="shared" si="19"/>
        <v>0</v>
      </c>
      <c r="L74" s="190"/>
      <c r="M74" s="190"/>
      <c r="N74" s="190"/>
      <c r="O74" s="190"/>
      <c r="P74" s="190"/>
      <c r="Q74" s="54">
        <f t="shared" si="20"/>
        <v>0</v>
      </c>
      <c r="R74" s="190"/>
      <c r="S74" s="190"/>
      <c r="T74" s="56">
        <f t="shared" si="21"/>
        <v>0</v>
      </c>
      <c r="U74" s="190"/>
      <c r="V74" s="190"/>
      <c r="W74" s="54">
        <f t="shared" si="22"/>
        <v>0</v>
      </c>
      <c r="X74" s="172"/>
      <c r="Y74" s="172"/>
      <c r="Z74" s="190"/>
      <c r="AA74" s="172"/>
      <c r="AB74" s="172"/>
      <c r="AC74" s="184" t="e">
        <f t="shared" si="26"/>
        <v>#DIV/0!</v>
      </c>
    </row>
    <row r="75" spans="1:29" ht="35.25" customHeight="1" x14ac:dyDescent="0.25">
      <c r="A75" s="404"/>
      <c r="B75" s="403"/>
      <c r="C75" s="457"/>
      <c r="D75" s="248" t="s">
        <v>111</v>
      </c>
      <c r="E75" s="175">
        <f t="shared" si="27"/>
        <v>3.8</v>
      </c>
      <c r="F75" s="190"/>
      <c r="G75" s="190"/>
      <c r="H75" s="190">
        <v>3.8</v>
      </c>
      <c r="I75" s="190"/>
      <c r="J75" s="190"/>
      <c r="K75" s="54">
        <f t="shared" si="19"/>
        <v>0</v>
      </c>
      <c r="L75" s="51"/>
      <c r="M75" s="51"/>
      <c r="N75" s="51"/>
      <c r="O75" s="51"/>
      <c r="P75" s="51"/>
      <c r="Q75" s="54">
        <f t="shared" si="20"/>
        <v>0</v>
      </c>
      <c r="R75" s="51"/>
      <c r="S75" s="51"/>
      <c r="T75" s="56">
        <f t="shared" si="21"/>
        <v>0</v>
      </c>
      <c r="U75" s="51"/>
      <c r="V75" s="51"/>
      <c r="W75" s="54">
        <f t="shared" si="22"/>
        <v>0</v>
      </c>
      <c r="X75" s="238"/>
      <c r="Y75" s="238"/>
      <c r="Z75" s="51"/>
      <c r="AA75" s="172"/>
      <c r="AB75" s="172"/>
      <c r="AC75" s="184" t="e">
        <f t="shared" si="26"/>
        <v>#DIV/0!</v>
      </c>
    </row>
    <row r="76" spans="1:29" ht="35.25" customHeight="1" x14ac:dyDescent="0.25">
      <c r="A76" s="404"/>
      <c r="B76" s="403"/>
      <c r="C76" s="457"/>
      <c r="D76" s="255" t="s">
        <v>92</v>
      </c>
      <c r="E76" s="175">
        <f t="shared" si="27"/>
        <v>3.5</v>
      </c>
      <c r="F76" s="190"/>
      <c r="G76" s="190"/>
      <c r="H76" s="190">
        <v>3.5</v>
      </c>
      <c r="I76" s="190"/>
      <c r="J76" s="190"/>
      <c r="K76" s="54">
        <f t="shared" si="19"/>
        <v>0</v>
      </c>
      <c r="L76" s="51"/>
      <c r="M76" s="51"/>
      <c r="N76" s="51"/>
      <c r="O76" s="51"/>
      <c r="P76" s="51"/>
      <c r="Q76" s="54">
        <f t="shared" si="20"/>
        <v>0</v>
      </c>
      <c r="R76" s="51"/>
      <c r="S76" s="51"/>
      <c r="T76" s="56">
        <f t="shared" si="21"/>
        <v>0</v>
      </c>
      <c r="U76" s="51"/>
      <c r="V76" s="51"/>
      <c r="W76" s="54">
        <f t="shared" si="22"/>
        <v>0</v>
      </c>
      <c r="X76" s="238"/>
      <c r="Y76" s="238"/>
      <c r="Z76" s="51"/>
      <c r="AA76" s="172"/>
      <c r="AB76" s="172"/>
      <c r="AC76" s="184" t="e">
        <f t="shared" si="26"/>
        <v>#DIV/0!</v>
      </c>
    </row>
    <row r="77" spans="1:29" ht="35.25" customHeight="1" x14ac:dyDescent="0.25">
      <c r="A77" s="404"/>
      <c r="B77" s="403"/>
      <c r="C77" s="458"/>
      <c r="D77" s="259" t="s">
        <v>108</v>
      </c>
      <c r="E77" s="175">
        <f t="shared" si="27"/>
        <v>3.8</v>
      </c>
      <c r="F77" s="190"/>
      <c r="G77" s="190"/>
      <c r="H77" s="190">
        <v>3.8</v>
      </c>
      <c r="I77" s="190"/>
      <c r="J77" s="190"/>
      <c r="K77" s="54">
        <f t="shared" si="19"/>
        <v>0</v>
      </c>
      <c r="L77" s="51"/>
      <c r="M77" s="51"/>
      <c r="N77" s="51"/>
      <c r="O77" s="51"/>
      <c r="P77" s="51"/>
      <c r="Q77" s="54">
        <f t="shared" si="20"/>
        <v>0</v>
      </c>
      <c r="R77" s="51"/>
      <c r="S77" s="51"/>
      <c r="T77" s="56">
        <f t="shared" si="21"/>
        <v>0</v>
      </c>
      <c r="U77" s="51"/>
      <c r="V77" s="51"/>
      <c r="W77" s="54">
        <f t="shared" si="22"/>
        <v>0</v>
      </c>
      <c r="X77" s="238"/>
      <c r="Y77" s="238"/>
      <c r="Z77" s="51"/>
      <c r="AA77" s="172"/>
      <c r="AB77" s="172"/>
      <c r="AC77" s="184"/>
    </row>
    <row r="78" spans="1:29" ht="15" customHeight="1" x14ac:dyDescent="0.25">
      <c r="A78" s="404"/>
      <c r="B78" s="403"/>
      <c r="C78" s="455" t="s">
        <v>129</v>
      </c>
      <c r="D78" s="166" t="s">
        <v>131</v>
      </c>
      <c r="E78" s="191">
        <f>E79+E80+E81+E82+E83+E84+E85+E86+E87+E88+E89</f>
        <v>29</v>
      </c>
      <c r="F78" s="191">
        <f t="shared" ref="F78:AB78" si="28">F79+F80+F81+F82+F83+F84+F85+F86+F87+F88+F89</f>
        <v>0</v>
      </c>
      <c r="G78" s="191">
        <f t="shared" si="28"/>
        <v>0</v>
      </c>
      <c r="H78" s="191">
        <f t="shared" si="28"/>
        <v>29</v>
      </c>
      <c r="I78" s="191">
        <f t="shared" si="28"/>
        <v>0</v>
      </c>
      <c r="J78" s="191">
        <f t="shared" si="28"/>
        <v>0</v>
      </c>
      <c r="K78" s="191">
        <f t="shared" si="28"/>
        <v>10</v>
      </c>
      <c r="L78" s="191">
        <f t="shared" si="28"/>
        <v>0</v>
      </c>
      <c r="M78" s="191">
        <f t="shared" si="28"/>
        <v>0</v>
      </c>
      <c r="N78" s="191">
        <f t="shared" si="28"/>
        <v>10</v>
      </c>
      <c r="O78" s="191">
        <f t="shared" si="28"/>
        <v>0</v>
      </c>
      <c r="P78" s="191">
        <f t="shared" si="28"/>
        <v>0</v>
      </c>
      <c r="Q78" s="191">
        <f t="shared" si="28"/>
        <v>10</v>
      </c>
      <c r="R78" s="191">
        <f t="shared" si="28"/>
        <v>0</v>
      </c>
      <c r="S78" s="191">
        <f t="shared" si="28"/>
        <v>0</v>
      </c>
      <c r="T78" s="191">
        <f t="shared" si="28"/>
        <v>10</v>
      </c>
      <c r="U78" s="191">
        <f t="shared" si="28"/>
        <v>0</v>
      </c>
      <c r="V78" s="191">
        <f t="shared" si="28"/>
        <v>0</v>
      </c>
      <c r="W78" s="191">
        <f t="shared" si="28"/>
        <v>0</v>
      </c>
      <c r="X78" s="191">
        <f t="shared" si="28"/>
        <v>0</v>
      </c>
      <c r="Y78" s="191">
        <f t="shared" si="28"/>
        <v>0</v>
      </c>
      <c r="Z78" s="191">
        <f t="shared" si="28"/>
        <v>0</v>
      </c>
      <c r="AA78" s="191">
        <f t="shared" si="28"/>
        <v>0</v>
      </c>
      <c r="AB78" s="191">
        <f t="shared" si="28"/>
        <v>0</v>
      </c>
      <c r="AC78" s="191">
        <f t="shared" ref="AC78:AC94" si="29">W78/Q78%</f>
        <v>0</v>
      </c>
    </row>
    <row r="79" spans="1:29" ht="37.5" customHeight="1" x14ac:dyDescent="0.25">
      <c r="A79" s="404"/>
      <c r="B79" s="403"/>
      <c r="C79" s="455"/>
      <c r="D79" s="209" t="s">
        <v>94</v>
      </c>
      <c r="E79" s="192">
        <f>F79+G79+H79+I79+J79</f>
        <v>3</v>
      </c>
      <c r="F79" s="190"/>
      <c r="G79" s="190"/>
      <c r="H79" s="190">
        <v>3</v>
      </c>
      <c r="I79" s="190"/>
      <c r="J79" s="190"/>
      <c r="K79" s="192">
        <f t="shared" ref="K79:K102" si="30">L79+M79+N79+O79+P79</f>
        <v>1</v>
      </c>
      <c r="L79" s="190"/>
      <c r="M79" s="190"/>
      <c r="N79" s="190">
        <v>1</v>
      </c>
      <c r="O79" s="190"/>
      <c r="P79" s="190"/>
      <c r="Q79" s="192">
        <f t="shared" ref="Q79:Q102" si="31">R79+S79+T79+U79+V79</f>
        <v>1</v>
      </c>
      <c r="R79" s="190"/>
      <c r="S79" s="190"/>
      <c r="T79" s="190">
        <v>1</v>
      </c>
      <c r="U79" s="190"/>
      <c r="V79" s="190"/>
      <c r="W79" s="54">
        <f t="shared" ref="W79:W102" si="32">X79+Y79+Z79+AA79+AB79</f>
        <v>0</v>
      </c>
      <c r="X79" s="172"/>
      <c r="Y79" s="172"/>
      <c r="Z79" s="193"/>
      <c r="AA79" s="172"/>
      <c r="AB79" s="172"/>
      <c r="AC79" s="184">
        <f t="shared" si="29"/>
        <v>0</v>
      </c>
    </row>
    <row r="80" spans="1:29" ht="15" customHeight="1" x14ac:dyDescent="0.25">
      <c r="A80" s="404"/>
      <c r="B80" s="403"/>
      <c r="C80" s="455"/>
      <c r="D80" s="209" t="s">
        <v>93</v>
      </c>
      <c r="E80" s="192">
        <f t="shared" ref="E80:E102" si="33">F80+G80+H80+I80+J80</f>
        <v>3</v>
      </c>
      <c r="F80" s="190"/>
      <c r="G80" s="190"/>
      <c r="H80" s="190">
        <v>3</v>
      </c>
      <c r="I80" s="190"/>
      <c r="J80" s="190"/>
      <c r="K80" s="192">
        <f t="shared" si="30"/>
        <v>1</v>
      </c>
      <c r="L80" s="190"/>
      <c r="M80" s="190"/>
      <c r="N80" s="190">
        <v>1</v>
      </c>
      <c r="O80" s="190"/>
      <c r="P80" s="190"/>
      <c r="Q80" s="192">
        <f t="shared" si="31"/>
        <v>1</v>
      </c>
      <c r="R80" s="190"/>
      <c r="S80" s="190"/>
      <c r="T80" s="190">
        <v>1</v>
      </c>
      <c r="U80" s="190"/>
      <c r="V80" s="190"/>
      <c r="W80" s="54">
        <f t="shared" si="32"/>
        <v>0</v>
      </c>
      <c r="X80" s="172"/>
      <c r="Y80" s="172"/>
      <c r="Z80" s="193"/>
      <c r="AA80" s="172"/>
      <c r="AB80" s="172"/>
      <c r="AC80" s="184">
        <f t="shared" si="29"/>
        <v>0</v>
      </c>
    </row>
    <row r="81" spans="1:29" x14ac:dyDescent="0.25">
      <c r="A81" s="404"/>
      <c r="B81" s="403"/>
      <c r="C81" s="455"/>
      <c r="D81" s="69" t="s">
        <v>185</v>
      </c>
      <c r="E81" s="192">
        <f t="shared" si="33"/>
        <v>3</v>
      </c>
      <c r="F81" s="190"/>
      <c r="G81" s="190"/>
      <c r="H81" s="190">
        <v>3</v>
      </c>
      <c r="I81" s="190"/>
      <c r="J81" s="190"/>
      <c r="K81" s="192">
        <f t="shared" si="30"/>
        <v>1</v>
      </c>
      <c r="L81" s="190"/>
      <c r="M81" s="190"/>
      <c r="N81" s="190">
        <v>1</v>
      </c>
      <c r="O81" s="190"/>
      <c r="P81" s="190"/>
      <c r="Q81" s="192">
        <f t="shared" si="31"/>
        <v>1</v>
      </c>
      <c r="R81" s="190"/>
      <c r="S81" s="190"/>
      <c r="T81" s="190">
        <v>1</v>
      </c>
      <c r="U81" s="190"/>
      <c r="V81" s="190"/>
      <c r="W81" s="54">
        <f t="shared" si="32"/>
        <v>0</v>
      </c>
      <c r="X81" s="172"/>
      <c r="Y81" s="172"/>
      <c r="Z81" s="193"/>
      <c r="AA81" s="172"/>
      <c r="AB81" s="172"/>
      <c r="AC81" s="184">
        <f t="shared" si="29"/>
        <v>0</v>
      </c>
    </row>
    <row r="82" spans="1:29" ht="36.75" customHeight="1" x14ac:dyDescent="0.25">
      <c r="A82" s="404"/>
      <c r="B82" s="403"/>
      <c r="C82" s="455"/>
      <c r="D82" s="209" t="s">
        <v>126</v>
      </c>
      <c r="E82" s="192">
        <f t="shared" si="33"/>
        <v>3</v>
      </c>
      <c r="F82" s="190"/>
      <c r="G82" s="190"/>
      <c r="H82" s="190">
        <v>3</v>
      </c>
      <c r="I82" s="190"/>
      <c r="J82" s="190"/>
      <c r="K82" s="192">
        <f t="shared" si="30"/>
        <v>1</v>
      </c>
      <c r="L82" s="190"/>
      <c r="M82" s="190"/>
      <c r="N82" s="190">
        <v>1</v>
      </c>
      <c r="O82" s="190"/>
      <c r="P82" s="190"/>
      <c r="Q82" s="192">
        <f t="shared" si="31"/>
        <v>1</v>
      </c>
      <c r="R82" s="190"/>
      <c r="S82" s="190"/>
      <c r="T82" s="190">
        <v>1</v>
      </c>
      <c r="U82" s="190"/>
      <c r="V82" s="190"/>
      <c r="W82" s="54">
        <f t="shared" si="32"/>
        <v>0</v>
      </c>
      <c r="X82" s="172"/>
      <c r="Y82" s="172"/>
      <c r="Z82" s="193"/>
      <c r="AA82" s="172"/>
      <c r="AB82" s="172"/>
      <c r="AC82" s="184">
        <f t="shared" si="29"/>
        <v>0</v>
      </c>
    </row>
    <row r="83" spans="1:29" ht="15" customHeight="1" x14ac:dyDescent="0.25">
      <c r="A83" s="404"/>
      <c r="B83" s="403"/>
      <c r="C83" s="455"/>
      <c r="D83" s="209" t="s">
        <v>91</v>
      </c>
      <c r="E83" s="192">
        <f t="shared" si="33"/>
        <v>3</v>
      </c>
      <c r="F83" s="190"/>
      <c r="G83" s="190"/>
      <c r="H83" s="190">
        <v>3</v>
      </c>
      <c r="I83" s="190"/>
      <c r="J83" s="190"/>
      <c r="K83" s="192">
        <f t="shared" si="30"/>
        <v>1</v>
      </c>
      <c r="L83" s="190"/>
      <c r="M83" s="190"/>
      <c r="N83" s="190">
        <v>1</v>
      </c>
      <c r="O83" s="190"/>
      <c r="P83" s="190"/>
      <c r="Q83" s="192">
        <f t="shared" si="31"/>
        <v>1</v>
      </c>
      <c r="R83" s="190"/>
      <c r="S83" s="190"/>
      <c r="T83" s="190">
        <v>1</v>
      </c>
      <c r="U83" s="190"/>
      <c r="V83" s="190"/>
      <c r="W83" s="54">
        <f t="shared" si="32"/>
        <v>0</v>
      </c>
      <c r="X83" s="172"/>
      <c r="Y83" s="172"/>
      <c r="Z83" s="193"/>
      <c r="AA83" s="172"/>
      <c r="AB83" s="172"/>
      <c r="AC83" s="184">
        <f t="shared" si="29"/>
        <v>0</v>
      </c>
    </row>
    <row r="84" spans="1:29" ht="30" x14ac:dyDescent="0.25">
      <c r="A84" s="404"/>
      <c r="B84" s="403"/>
      <c r="C84" s="455"/>
      <c r="D84" s="69" t="s">
        <v>92</v>
      </c>
      <c r="E84" s="192">
        <f t="shared" si="33"/>
        <v>2</v>
      </c>
      <c r="F84" s="190"/>
      <c r="G84" s="190"/>
      <c r="H84" s="190">
        <v>2</v>
      </c>
      <c r="I84" s="190"/>
      <c r="J84" s="190"/>
      <c r="K84" s="192">
        <f t="shared" si="30"/>
        <v>1</v>
      </c>
      <c r="L84" s="190"/>
      <c r="M84" s="190"/>
      <c r="N84" s="190">
        <v>1</v>
      </c>
      <c r="O84" s="190"/>
      <c r="P84" s="190"/>
      <c r="Q84" s="192">
        <f t="shared" si="31"/>
        <v>1</v>
      </c>
      <c r="R84" s="190"/>
      <c r="S84" s="190"/>
      <c r="T84" s="190">
        <v>1</v>
      </c>
      <c r="U84" s="190"/>
      <c r="V84" s="190"/>
      <c r="W84" s="54">
        <f t="shared" si="32"/>
        <v>0</v>
      </c>
      <c r="X84" s="172"/>
      <c r="Y84" s="172"/>
      <c r="Z84" s="193"/>
      <c r="AA84" s="172"/>
      <c r="AB84" s="172"/>
      <c r="AC84" s="184">
        <f t="shared" si="29"/>
        <v>0</v>
      </c>
    </row>
    <row r="85" spans="1:29" ht="15" customHeight="1" x14ac:dyDescent="0.25">
      <c r="A85" s="404"/>
      <c r="B85" s="403"/>
      <c r="C85" s="455"/>
      <c r="D85" s="209" t="s">
        <v>97</v>
      </c>
      <c r="E85" s="192">
        <f t="shared" si="33"/>
        <v>2</v>
      </c>
      <c r="F85" s="190"/>
      <c r="G85" s="190"/>
      <c r="H85" s="190">
        <v>2</v>
      </c>
      <c r="I85" s="190"/>
      <c r="J85" s="190"/>
      <c r="K85" s="192">
        <f t="shared" si="30"/>
        <v>1</v>
      </c>
      <c r="L85" s="190"/>
      <c r="M85" s="190"/>
      <c r="N85" s="190">
        <v>1</v>
      </c>
      <c r="O85" s="190"/>
      <c r="P85" s="190"/>
      <c r="Q85" s="192">
        <f t="shared" si="31"/>
        <v>1</v>
      </c>
      <c r="R85" s="190"/>
      <c r="S85" s="190"/>
      <c r="T85" s="190">
        <v>1</v>
      </c>
      <c r="U85" s="190"/>
      <c r="V85" s="190"/>
      <c r="W85" s="54">
        <f t="shared" si="32"/>
        <v>0</v>
      </c>
      <c r="X85" s="172"/>
      <c r="Y85" s="172"/>
      <c r="Z85" s="193"/>
      <c r="AA85" s="172"/>
      <c r="AB85" s="172"/>
      <c r="AC85" s="184">
        <f t="shared" si="29"/>
        <v>0</v>
      </c>
    </row>
    <row r="86" spans="1:29" ht="30" x14ac:dyDescent="0.25">
      <c r="A86" s="404"/>
      <c r="B86" s="403"/>
      <c r="C86" s="455"/>
      <c r="D86" s="69" t="s">
        <v>108</v>
      </c>
      <c r="E86" s="192">
        <f t="shared" si="33"/>
        <v>3</v>
      </c>
      <c r="F86" s="190"/>
      <c r="G86" s="190"/>
      <c r="H86" s="190">
        <v>3</v>
      </c>
      <c r="I86" s="190"/>
      <c r="J86" s="190"/>
      <c r="K86" s="192">
        <f t="shared" si="30"/>
        <v>1</v>
      </c>
      <c r="L86" s="190"/>
      <c r="M86" s="190"/>
      <c r="N86" s="190">
        <v>1</v>
      </c>
      <c r="O86" s="190"/>
      <c r="P86" s="190"/>
      <c r="Q86" s="192">
        <f t="shared" si="31"/>
        <v>1</v>
      </c>
      <c r="R86" s="190"/>
      <c r="S86" s="190"/>
      <c r="T86" s="190">
        <v>1</v>
      </c>
      <c r="U86" s="190"/>
      <c r="V86" s="190"/>
      <c r="W86" s="54">
        <f t="shared" si="32"/>
        <v>0</v>
      </c>
      <c r="X86" s="172"/>
      <c r="Y86" s="172"/>
      <c r="Z86" s="193"/>
      <c r="AA86" s="172"/>
      <c r="AB86" s="172"/>
      <c r="AC86" s="184">
        <f t="shared" si="29"/>
        <v>0</v>
      </c>
    </row>
    <row r="87" spans="1:29" ht="30" x14ac:dyDescent="0.25">
      <c r="A87" s="404"/>
      <c r="B87" s="403"/>
      <c r="C87" s="455"/>
      <c r="D87" s="69" t="s">
        <v>130</v>
      </c>
      <c r="E87" s="192">
        <f t="shared" si="33"/>
        <v>3</v>
      </c>
      <c r="F87" s="190"/>
      <c r="G87" s="190"/>
      <c r="H87" s="190">
        <v>3</v>
      </c>
      <c r="I87" s="190"/>
      <c r="J87" s="190"/>
      <c r="K87" s="192">
        <f t="shared" si="30"/>
        <v>1</v>
      </c>
      <c r="L87" s="190"/>
      <c r="M87" s="190"/>
      <c r="N87" s="190">
        <v>1</v>
      </c>
      <c r="O87" s="190"/>
      <c r="P87" s="190"/>
      <c r="Q87" s="192">
        <f t="shared" si="31"/>
        <v>1</v>
      </c>
      <c r="R87" s="190"/>
      <c r="S87" s="190"/>
      <c r="T87" s="190">
        <v>1</v>
      </c>
      <c r="U87" s="190"/>
      <c r="V87" s="190"/>
      <c r="W87" s="54">
        <f t="shared" si="32"/>
        <v>0</v>
      </c>
      <c r="X87" s="172"/>
      <c r="Y87" s="172"/>
      <c r="Z87" s="193"/>
      <c r="AA87" s="172"/>
      <c r="AB87" s="172"/>
      <c r="AC87" s="184">
        <f t="shared" si="29"/>
        <v>0</v>
      </c>
    </row>
    <row r="88" spans="1:29" ht="15" customHeight="1" x14ac:dyDescent="0.25">
      <c r="A88" s="404"/>
      <c r="B88" s="403"/>
      <c r="C88" s="455"/>
      <c r="D88" s="209" t="s">
        <v>111</v>
      </c>
      <c r="E88" s="192">
        <f t="shared" si="33"/>
        <v>3</v>
      </c>
      <c r="F88" s="190"/>
      <c r="G88" s="190"/>
      <c r="H88" s="190">
        <v>3</v>
      </c>
      <c r="I88" s="190"/>
      <c r="J88" s="190"/>
      <c r="K88" s="192">
        <f t="shared" si="30"/>
        <v>1</v>
      </c>
      <c r="L88" s="190"/>
      <c r="M88" s="190"/>
      <c r="N88" s="190">
        <v>1</v>
      </c>
      <c r="O88" s="190"/>
      <c r="P88" s="190"/>
      <c r="Q88" s="192">
        <f t="shared" si="31"/>
        <v>1</v>
      </c>
      <c r="R88" s="190"/>
      <c r="S88" s="190"/>
      <c r="T88" s="190">
        <v>1</v>
      </c>
      <c r="U88" s="190"/>
      <c r="V88" s="190"/>
      <c r="W88" s="54">
        <f t="shared" si="32"/>
        <v>0</v>
      </c>
      <c r="X88" s="172"/>
      <c r="Y88" s="172"/>
      <c r="Z88" s="193"/>
      <c r="AA88" s="172"/>
      <c r="AB88" s="172"/>
      <c r="AC88" s="184">
        <f t="shared" si="29"/>
        <v>0</v>
      </c>
    </row>
    <row r="89" spans="1:29" ht="15" customHeight="1" x14ac:dyDescent="0.25">
      <c r="A89" s="404"/>
      <c r="B89" s="403"/>
      <c r="C89" s="455"/>
      <c r="D89" s="209" t="s">
        <v>107</v>
      </c>
      <c r="E89" s="192">
        <f t="shared" si="33"/>
        <v>1</v>
      </c>
      <c r="F89" s="190"/>
      <c r="G89" s="190"/>
      <c r="H89" s="190">
        <v>1</v>
      </c>
      <c r="I89" s="190"/>
      <c r="J89" s="190"/>
      <c r="K89" s="192">
        <f t="shared" si="30"/>
        <v>0</v>
      </c>
      <c r="L89" s="190"/>
      <c r="M89" s="190"/>
      <c r="N89" s="190">
        <v>0</v>
      </c>
      <c r="O89" s="190"/>
      <c r="P89" s="190"/>
      <c r="Q89" s="192">
        <f t="shared" si="31"/>
        <v>0</v>
      </c>
      <c r="R89" s="190"/>
      <c r="S89" s="190"/>
      <c r="T89" s="190">
        <v>0</v>
      </c>
      <c r="U89" s="190"/>
      <c r="V89" s="190"/>
      <c r="W89" s="54">
        <f t="shared" si="32"/>
        <v>0</v>
      </c>
      <c r="X89" s="172"/>
      <c r="Y89" s="172"/>
      <c r="Z89" s="193"/>
      <c r="AA89" s="172"/>
      <c r="AB89" s="172"/>
      <c r="AC89" s="184" t="e">
        <f t="shared" si="29"/>
        <v>#DIV/0!</v>
      </c>
    </row>
    <row r="90" spans="1:29" ht="15" customHeight="1" x14ac:dyDescent="0.25">
      <c r="A90" s="404"/>
      <c r="B90" s="403"/>
      <c r="C90" s="459" t="s">
        <v>241</v>
      </c>
      <c r="D90" s="289" t="s">
        <v>91</v>
      </c>
      <c r="E90" s="192">
        <f t="shared" si="33"/>
        <v>5.5</v>
      </c>
      <c r="F90" s="190"/>
      <c r="G90" s="190"/>
      <c r="H90" s="190">
        <v>5.5</v>
      </c>
      <c r="I90" s="190"/>
      <c r="J90" s="190"/>
      <c r="K90" s="192">
        <f t="shared" si="30"/>
        <v>5.5</v>
      </c>
      <c r="L90" s="190"/>
      <c r="M90" s="190"/>
      <c r="N90" s="190">
        <v>5.5</v>
      </c>
      <c r="O90" s="190"/>
      <c r="P90" s="190"/>
      <c r="Q90" s="192">
        <f t="shared" si="31"/>
        <v>5.5</v>
      </c>
      <c r="R90" s="190"/>
      <c r="S90" s="190"/>
      <c r="T90" s="190">
        <v>5.5</v>
      </c>
      <c r="U90" s="190"/>
      <c r="V90" s="190"/>
      <c r="W90" s="54">
        <f t="shared" si="32"/>
        <v>5.5</v>
      </c>
      <c r="X90" s="172"/>
      <c r="Y90" s="172"/>
      <c r="Z90" s="193">
        <v>5.5</v>
      </c>
      <c r="AA90" s="172"/>
      <c r="AB90" s="172"/>
      <c r="AC90" s="184"/>
    </row>
    <row r="91" spans="1:29" ht="51.75" customHeight="1" x14ac:dyDescent="0.25">
      <c r="A91" s="404"/>
      <c r="B91" s="403"/>
      <c r="C91" s="460"/>
      <c r="D91" s="334" t="s">
        <v>92</v>
      </c>
      <c r="E91" s="192">
        <f t="shared" si="33"/>
        <v>5.5</v>
      </c>
      <c r="F91" s="190"/>
      <c r="G91" s="190"/>
      <c r="H91" s="190">
        <v>5.5</v>
      </c>
      <c r="I91" s="190"/>
      <c r="J91" s="190"/>
      <c r="K91" s="192">
        <f t="shared" si="30"/>
        <v>5.5</v>
      </c>
      <c r="L91" s="190"/>
      <c r="M91" s="190"/>
      <c r="N91" s="190">
        <v>5.5</v>
      </c>
      <c r="O91" s="190"/>
      <c r="P91" s="190"/>
      <c r="Q91" s="192">
        <f t="shared" si="31"/>
        <v>5.5</v>
      </c>
      <c r="R91" s="190"/>
      <c r="S91" s="190"/>
      <c r="T91" s="190">
        <v>5.5</v>
      </c>
      <c r="U91" s="190"/>
      <c r="V91" s="190"/>
      <c r="W91" s="54">
        <f t="shared" si="32"/>
        <v>5.5</v>
      </c>
      <c r="X91" s="172"/>
      <c r="Y91" s="172"/>
      <c r="Z91" s="193">
        <v>5.5</v>
      </c>
      <c r="AA91" s="172"/>
      <c r="AB91" s="172"/>
      <c r="AC91" s="184"/>
    </row>
    <row r="92" spans="1:29" s="176" customFormat="1" ht="102" customHeight="1" x14ac:dyDescent="0.25">
      <c r="A92" s="404"/>
      <c r="B92" s="403"/>
      <c r="C92" s="461"/>
      <c r="D92" s="209" t="s">
        <v>94</v>
      </c>
      <c r="E92" s="50">
        <f t="shared" si="33"/>
        <v>5.5</v>
      </c>
      <c r="F92" s="250"/>
      <c r="G92" s="250"/>
      <c r="H92" s="51">
        <v>5.5</v>
      </c>
      <c r="I92" s="250"/>
      <c r="J92" s="250"/>
      <c r="K92" s="50">
        <f t="shared" si="30"/>
        <v>0</v>
      </c>
      <c r="L92" s="250"/>
      <c r="M92" s="250"/>
      <c r="N92" s="51">
        <v>0</v>
      </c>
      <c r="O92" s="250"/>
      <c r="P92" s="250"/>
      <c r="Q92" s="50">
        <f t="shared" si="31"/>
        <v>0</v>
      </c>
      <c r="R92" s="250"/>
      <c r="S92" s="250"/>
      <c r="T92" s="51">
        <v>0</v>
      </c>
      <c r="U92" s="250"/>
      <c r="V92" s="250"/>
      <c r="W92" s="54">
        <f t="shared" si="32"/>
        <v>0</v>
      </c>
      <c r="X92" s="251"/>
      <c r="Y92" s="251"/>
      <c r="Z92" s="51">
        <v>0</v>
      </c>
      <c r="AA92" s="251"/>
      <c r="AB92" s="251"/>
      <c r="AC92" s="184" t="e">
        <f t="shared" si="29"/>
        <v>#DIV/0!</v>
      </c>
    </row>
    <row r="93" spans="1:29" s="176" customFormat="1" ht="102" customHeight="1" x14ac:dyDescent="0.25">
      <c r="A93" s="404"/>
      <c r="B93" s="403"/>
      <c r="C93" s="456" t="s">
        <v>242</v>
      </c>
      <c r="D93" s="288" t="s">
        <v>131</v>
      </c>
      <c r="E93" s="230">
        <f>E94+E95+E96+E97+E98+E99+E100+E101+E102</f>
        <v>32.36</v>
      </c>
      <c r="F93" s="230">
        <f t="shared" ref="F93:AB93" si="34">F94+F95+F96+F97+F98+F99+F100+F101+F102</f>
        <v>0</v>
      </c>
      <c r="G93" s="230">
        <f t="shared" si="34"/>
        <v>0</v>
      </c>
      <c r="H93" s="230">
        <f t="shared" si="34"/>
        <v>32.36</v>
      </c>
      <c r="I93" s="230">
        <f t="shared" si="34"/>
        <v>0</v>
      </c>
      <c r="J93" s="230">
        <f t="shared" si="34"/>
        <v>0</v>
      </c>
      <c r="K93" s="230">
        <f t="shared" si="34"/>
        <v>32.36</v>
      </c>
      <c r="L93" s="230">
        <f t="shared" si="34"/>
        <v>0</v>
      </c>
      <c r="M93" s="230">
        <f t="shared" si="34"/>
        <v>0</v>
      </c>
      <c r="N93" s="230">
        <f t="shared" si="34"/>
        <v>32.36</v>
      </c>
      <c r="O93" s="230">
        <f t="shared" si="34"/>
        <v>0</v>
      </c>
      <c r="P93" s="230">
        <f t="shared" si="34"/>
        <v>0</v>
      </c>
      <c r="Q93" s="230">
        <f t="shared" si="34"/>
        <v>32.36</v>
      </c>
      <c r="R93" s="230">
        <f t="shared" si="34"/>
        <v>0</v>
      </c>
      <c r="S93" s="230">
        <f t="shared" si="34"/>
        <v>0</v>
      </c>
      <c r="T93" s="230">
        <f t="shared" si="34"/>
        <v>32.36</v>
      </c>
      <c r="U93" s="230">
        <f t="shared" si="34"/>
        <v>0</v>
      </c>
      <c r="V93" s="230">
        <f t="shared" si="34"/>
        <v>0</v>
      </c>
      <c r="W93" s="349">
        <f t="shared" si="34"/>
        <v>18.62</v>
      </c>
      <c r="X93" s="230">
        <f t="shared" si="34"/>
        <v>0</v>
      </c>
      <c r="Y93" s="230">
        <f t="shared" si="34"/>
        <v>0</v>
      </c>
      <c r="Z93" s="349">
        <f t="shared" si="34"/>
        <v>18.62</v>
      </c>
      <c r="AA93" s="230">
        <f t="shared" si="34"/>
        <v>0</v>
      </c>
      <c r="AB93" s="230">
        <f t="shared" si="34"/>
        <v>0</v>
      </c>
      <c r="AC93" s="184"/>
    </row>
    <row r="94" spans="1:29" s="176" customFormat="1" ht="40.5" customHeight="1" x14ac:dyDescent="0.25">
      <c r="A94" s="404"/>
      <c r="B94" s="403"/>
      <c r="C94" s="457"/>
      <c r="D94" s="209" t="s">
        <v>108</v>
      </c>
      <c r="E94" s="50">
        <f t="shared" si="33"/>
        <v>3.19</v>
      </c>
      <c r="F94" s="250"/>
      <c r="G94" s="250"/>
      <c r="H94" s="51">
        <v>3.19</v>
      </c>
      <c r="I94" s="250"/>
      <c r="J94" s="250"/>
      <c r="K94" s="50">
        <f t="shared" si="30"/>
        <v>3.19</v>
      </c>
      <c r="L94" s="250"/>
      <c r="M94" s="250"/>
      <c r="N94" s="51">
        <v>3.19</v>
      </c>
      <c r="O94" s="250"/>
      <c r="P94" s="250"/>
      <c r="Q94" s="50">
        <f t="shared" si="31"/>
        <v>3.19</v>
      </c>
      <c r="R94" s="250"/>
      <c r="S94" s="250"/>
      <c r="T94" s="51">
        <v>3.19</v>
      </c>
      <c r="U94" s="250"/>
      <c r="V94" s="250"/>
      <c r="W94" s="54">
        <f t="shared" si="32"/>
        <v>2.04</v>
      </c>
      <c r="X94" s="251"/>
      <c r="Y94" s="251"/>
      <c r="Z94" s="252">
        <v>2.04</v>
      </c>
      <c r="AA94" s="251"/>
      <c r="AB94" s="251"/>
      <c r="AC94" s="184">
        <f t="shared" si="29"/>
        <v>63.949843260188096</v>
      </c>
    </row>
    <row r="95" spans="1:29" s="176" customFormat="1" ht="35.25" customHeight="1" x14ac:dyDescent="0.25">
      <c r="A95" s="210"/>
      <c r="B95" s="292"/>
      <c r="C95" s="457"/>
      <c r="D95" s="293" t="s">
        <v>94</v>
      </c>
      <c r="E95" s="210">
        <f t="shared" si="33"/>
        <v>3.3</v>
      </c>
      <c r="F95" s="3"/>
      <c r="G95" s="3"/>
      <c r="H95" s="3">
        <v>3.3</v>
      </c>
      <c r="I95" s="3"/>
      <c r="J95" s="3"/>
      <c r="K95" s="50">
        <f t="shared" si="30"/>
        <v>3.3</v>
      </c>
      <c r="L95" s="3"/>
      <c r="M95" s="3"/>
      <c r="N95" s="3">
        <v>3.3</v>
      </c>
      <c r="O95" s="3"/>
      <c r="P95" s="3"/>
      <c r="Q95" s="50">
        <f t="shared" si="31"/>
        <v>3.3</v>
      </c>
      <c r="R95" s="3"/>
      <c r="S95" s="3"/>
      <c r="T95" s="3">
        <v>3.3</v>
      </c>
      <c r="U95" s="3"/>
      <c r="V95" s="3"/>
      <c r="W95" s="54">
        <f t="shared" si="32"/>
        <v>2.2200000000000002</v>
      </c>
      <c r="X95" s="139"/>
      <c r="Y95" s="139"/>
      <c r="Z95" s="284">
        <v>2.2200000000000002</v>
      </c>
      <c r="AA95" s="139"/>
      <c r="AB95" s="139"/>
      <c r="AC95" s="138"/>
    </row>
    <row r="96" spans="1:29" s="176" customFormat="1" ht="15" customHeight="1" x14ac:dyDescent="0.25">
      <c r="A96" s="210"/>
      <c r="B96" s="292"/>
      <c r="C96" s="294"/>
      <c r="D96" s="34" t="s">
        <v>185</v>
      </c>
      <c r="E96" s="210">
        <f t="shared" si="33"/>
        <v>3.3</v>
      </c>
      <c r="F96" s="3"/>
      <c r="G96" s="3"/>
      <c r="H96" s="3">
        <v>3.3</v>
      </c>
      <c r="I96" s="3"/>
      <c r="J96" s="3"/>
      <c r="K96" s="50">
        <f t="shared" si="30"/>
        <v>3.3</v>
      </c>
      <c r="L96" s="3"/>
      <c r="M96" s="3"/>
      <c r="N96" s="3">
        <v>3.3</v>
      </c>
      <c r="O96" s="3"/>
      <c r="P96" s="3"/>
      <c r="Q96" s="50">
        <f t="shared" si="31"/>
        <v>3.3</v>
      </c>
      <c r="R96" s="3"/>
      <c r="S96" s="3"/>
      <c r="T96" s="3">
        <v>3.3</v>
      </c>
      <c r="U96" s="3"/>
      <c r="V96" s="3"/>
      <c r="W96" s="54">
        <f t="shared" si="32"/>
        <v>2.39</v>
      </c>
      <c r="X96" s="139"/>
      <c r="Y96" s="139"/>
      <c r="Z96" s="284">
        <v>2.39</v>
      </c>
      <c r="AA96" s="139"/>
      <c r="AB96" s="139"/>
      <c r="AC96" s="138"/>
    </row>
    <row r="97" spans="1:29" s="176" customFormat="1" ht="15" customHeight="1" x14ac:dyDescent="0.25">
      <c r="A97" s="210"/>
      <c r="B97" s="292"/>
      <c r="C97" s="294"/>
      <c r="D97" s="198" t="s">
        <v>93</v>
      </c>
      <c r="E97" s="210">
        <f t="shared" si="33"/>
        <v>3.3</v>
      </c>
      <c r="F97" s="3"/>
      <c r="G97" s="3"/>
      <c r="H97" s="3">
        <v>3.3</v>
      </c>
      <c r="I97" s="3"/>
      <c r="J97" s="3"/>
      <c r="K97" s="50">
        <f t="shared" si="30"/>
        <v>3.3</v>
      </c>
      <c r="L97" s="3"/>
      <c r="M97" s="3"/>
      <c r="N97" s="3">
        <v>3.3</v>
      </c>
      <c r="O97" s="3"/>
      <c r="P97" s="3"/>
      <c r="Q97" s="50">
        <f t="shared" si="31"/>
        <v>3.3</v>
      </c>
      <c r="R97" s="3"/>
      <c r="S97" s="3"/>
      <c r="T97" s="3">
        <v>3.3</v>
      </c>
      <c r="U97" s="3"/>
      <c r="V97" s="3"/>
      <c r="W97" s="54">
        <f t="shared" si="32"/>
        <v>2.39</v>
      </c>
      <c r="X97" s="139"/>
      <c r="Y97" s="139"/>
      <c r="Z97" s="284">
        <v>2.39</v>
      </c>
      <c r="AA97" s="139"/>
      <c r="AB97" s="139"/>
      <c r="AC97" s="138"/>
    </row>
    <row r="98" spans="1:29" s="176" customFormat="1" ht="15" customHeight="1" x14ac:dyDescent="0.25">
      <c r="A98" s="210"/>
      <c r="B98" s="292"/>
      <c r="C98" s="294"/>
      <c r="D98" s="198" t="s">
        <v>111</v>
      </c>
      <c r="E98" s="210">
        <f t="shared" si="33"/>
        <v>3.29</v>
      </c>
      <c r="F98" s="3"/>
      <c r="G98" s="3"/>
      <c r="H98" s="3">
        <v>3.29</v>
      </c>
      <c r="I98" s="3"/>
      <c r="J98" s="3"/>
      <c r="K98" s="50">
        <f t="shared" si="30"/>
        <v>3.29</v>
      </c>
      <c r="L98" s="3"/>
      <c r="M98" s="3"/>
      <c r="N98" s="3">
        <v>3.29</v>
      </c>
      <c r="O98" s="3"/>
      <c r="P98" s="3"/>
      <c r="Q98" s="50">
        <f t="shared" si="31"/>
        <v>3.29</v>
      </c>
      <c r="R98" s="3"/>
      <c r="S98" s="3"/>
      <c r="T98" s="3">
        <v>3.29</v>
      </c>
      <c r="U98" s="3"/>
      <c r="V98" s="3"/>
      <c r="W98" s="54">
        <f t="shared" si="32"/>
        <v>2.39</v>
      </c>
      <c r="X98" s="139"/>
      <c r="Y98" s="139"/>
      <c r="Z98" s="284">
        <v>2.39</v>
      </c>
      <c r="AA98" s="139"/>
      <c r="AB98" s="139"/>
      <c r="AC98" s="138"/>
    </row>
    <row r="99" spans="1:29" s="176" customFormat="1" ht="15" customHeight="1" x14ac:dyDescent="0.25">
      <c r="A99" s="210"/>
      <c r="B99" s="292"/>
      <c r="C99" s="294"/>
      <c r="D99" s="105" t="s">
        <v>92</v>
      </c>
      <c r="E99" s="210">
        <f t="shared" si="33"/>
        <v>6.1099999999999994</v>
      </c>
      <c r="F99" s="3"/>
      <c r="G99" s="3"/>
      <c r="H99" s="3">
        <f>3.11+3</f>
        <v>6.1099999999999994</v>
      </c>
      <c r="I99" s="3"/>
      <c r="J99" s="3"/>
      <c r="K99" s="50">
        <f t="shared" si="30"/>
        <v>6.1099999999999994</v>
      </c>
      <c r="L99" s="3"/>
      <c r="M99" s="3"/>
      <c r="N99" s="3">
        <f>3.11+3</f>
        <v>6.1099999999999994</v>
      </c>
      <c r="O99" s="3"/>
      <c r="P99" s="3"/>
      <c r="Q99" s="50">
        <f t="shared" si="31"/>
        <v>6.1099999999999994</v>
      </c>
      <c r="R99" s="3"/>
      <c r="S99" s="3"/>
      <c r="T99" s="3">
        <f>3.11+3</f>
        <v>6.1099999999999994</v>
      </c>
      <c r="U99" s="3"/>
      <c r="V99" s="3"/>
      <c r="W99" s="54">
        <f t="shared" si="32"/>
        <v>2.39</v>
      </c>
      <c r="X99" s="139"/>
      <c r="Y99" s="139"/>
      <c r="Z99" s="284">
        <v>2.39</v>
      </c>
      <c r="AA99" s="139"/>
      <c r="AB99" s="139"/>
      <c r="AC99" s="138"/>
    </row>
    <row r="100" spans="1:29" s="176" customFormat="1" ht="15" customHeight="1" x14ac:dyDescent="0.25">
      <c r="A100" s="210"/>
      <c r="B100" s="292"/>
      <c r="C100" s="294"/>
      <c r="D100" s="198" t="s">
        <v>126</v>
      </c>
      <c r="E100" s="210">
        <f t="shared" si="33"/>
        <v>3.29</v>
      </c>
      <c r="F100" s="3"/>
      <c r="G100" s="3"/>
      <c r="H100" s="3">
        <v>3.29</v>
      </c>
      <c r="I100" s="3"/>
      <c r="J100" s="3"/>
      <c r="K100" s="50">
        <f t="shared" si="30"/>
        <v>3.29</v>
      </c>
      <c r="L100" s="3"/>
      <c r="M100" s="3"/>
      <c r="N100" s="3">
        <v>3.29</v>
      </c>
      <c r="O100" s="3"/>
      <c r="P100" s="3"/>
      <c r="Q100" s="50">
        <f t="shared" si="31"/>
        <v>3.29</v>
      </c>
      <c r="R100" s="3"/>
      <c r="S100" s="3"/>
      <c r="T100" s="3">
        <v>3.29</v>
      </c>
      <c r="U100" s="3"/>
      <c r="V100" s="3"/>
      <c r="W100" s="54">
        <f t="shared" si="32"/>
        <v>2.58</v>
      </c>
      <c r="X100" s="139"/>
      <c r="Y100" s="139"/>
      <c r="Z100" s="284">
        <v>2.58</v>
      </c>
      <c r="AA100" s="139"/>
      <c r="AB100" s="139"/>
      <c r="AC100" s="138"/>
    </row>
    <row r="101" spans="1:29" s="176" customFormat="1" ht="15" customHeight="1" x14ac:dyDescent="0.25">
      <c r="A101" s="210"/>
      <c r="B101" s="292"/>
      <c r="C101" s="294"/>
      <c r="D101" s="105" t="s">
        <v>106</v>
      </c>
      <c r="E101" s="210">
        <f t="shared" si="33"/>
        <v>3.29</v>
      </c>
      <c r="F101" s="3"/>
      <c r="G101" s="3"/>
      <c r="H101" s="3">
        <v>3.29</v>
      </c>
      <c r="I101" s="3"/>
      <c r="J101" s="3"/>
      <c r="K101" s="50">
        <f t="shared" si="30"/>
        <v>3.29</v>
      </c>
      <c r="L101" s="3"/>
      <c r="M101" s="3"/>
      <c r="N101" s="3">
        <v>3.29</v>
      </c>
      <c r="O101" s="3"/>
      <c r="P101" s="3"/>
      <c r="Q101" s="50">
        <f t="shared" si="31"/>
        <v>3.29</v>
      </c>
      <c r="R101" s="3"/>
      <c r="S101" s="3"/>
      <c r="T101" s="3">
        <v>3.29</v>
      </c>
      <c r="U101" s="3"/>
      <c r="V101" s="3"/>
      <c r="W101" s="54">
        <f t="shared" si="32"/>
        <v>2.2200000000000002</v>
      </c>
      <c r="X101" s="139"/>
      <c r="Y101" s="139"/>
      <c r="Z101" s="284">
        <v>2.2200000000000002</v>
      </c>
      <c r="AA101" s="139"/>
      <c r="AB101" s="139"/>
      <c r="AC101" s="138"/>
    </row>
    <row r="102" spans="1:29" s="176" customFormat="1" ht="15" customHeight="1" x14ac:dyDescent="0.25">
      <c r="A102" s="210"/>
      <c r="B102" s="292"/>
      <c r="C102" s="295"/>
      <c r="D102" s="105" t="s">
        <v>91</v>
      </c>
      <c r="E102" s="210">
        <f t="shared" si="33"/>
        <v>3.29</v>
      </c>
      <c r="F102" s="3"/>
      <c r="G102" s="3"/>
      <c r="H102" s="3">
        <v>3.29</v>
      </c>
      <c r="I102" s="3"/>
      <c r="J102" s="3"/>
      <c r="K102" s="50">
        <f t="shared" si="30"/>
        <v>3.29</v>
      </c>
      <c r="L102" s="3"/>
      <c r="M102" s="3"/>
      <c r="N102" s="3">
        <v>3.29</v>
      </c>
      <c r="O102" s="3"/>
      <c r="P102" s="3"/>
      <c r="Q102" s="50">
        <f t="shared" si="31"/>
        <v>3.29</v>
      </c>
      <c r="R102" s="3"/>
      <c r="S102" s="3"/>
      <c r="T102" s="3">
        <v>3.29</v>
      </c>
      <c r="U102" s="3"/>
      <c r="V102" s="3"/>
      <c r="W102" s="54">
        <f t="shared" si="32"/>
        <v>0</v>
      </c>
      <c r="X102" s="139"/>
      <c r="Y102" s="139"/>
      <c r="Z102" s="284">
        <v>0</v>
      </c>
      <c r="AA102" s="139"/>
      <c r="AB102" s="139"/>
      <c r="AC102" s="138"/>
    </row>
  </sheetData>
  <mergeCells count="22">
    <mergeCell ref="C93:C95"/>
    <mergeCell ref="Q3:V3"/>
    <mergeCell ref="W3:AB3"/>
    <mergeCell ref="AC3:AC4"/>
    <mergeCell ref="D6:D7"/>
    <mergeCell ref="C8:C19"/>
    <mergeCell ref="B2:L2"/>
    <mergeCell ref="C20:C31"/>
    <mergeCell ref="K3:P3"/>
    <mergeCell ref="C32:C43"/>
    <mergeCell ref="A3:A4"/>
    <mergeCell ref="B3:B4"/>
    <mergeCell ref="C3:C4"/>
    <mergeCell ref="D3:D4"/>
    <mergeCell ref="E3:J3"/>
    <mergeCell ref="A5:A94"/>
    <mergeCell ref="B5:B94"/>
    <mergeCell ref="C78:C89"/>
    <mergeCell ref="D51:D56"/>
    <mergeCell ref="D58:D64"/>
    <mergeCell ref="C45:C77"/>
    <mergeCell ref="C90:C92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  <rowBreaks count="2" manualBreakCount="2">
    <brk id="31" max="16383" man="1"/>
    <brk id="4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10"/>
  <sheetViews>
    <sheetView zoomScaleNormal="100" zoomScaleSheetLayoutView="30" workbookViewId="0">
      <selection activeCell="B5" sqref="B5:B9"/>
    </sheetView>
  </sheetViews>
  <sheetFormatPr defaultRowHeight="15" x14ac:dyDescent="0.25"/>
  <cols>
    <col min="1" max="1" width="4.85546875" style="6" customWidth="1"/>
    <col min="2" max="2" width="36.7109375" style="7" customWidth="1"/>
    <col min="3" max="3" width="21.85546875" style="4" customWidth="1"/>
    <col min="4" max="4" width="25.7109375" style="4" customWidth="1"/>
    <col min="5" max="5" width="14" style="6" customWidth="1"/>
    <col min="6" max="7" width="13.140625" style="4" customWidth="1"/>
    <col min="8" max="8" width="11.5703125" style="4" customWidth="1"/>
    <col min="9" max="9" width="10.42578125" style="4" customWidth="1"/>
    <col min="10" max="10" width="12.42578125" style="4" customWidth="1"/>
    <col min="11" max="11" width="12.7109375" style="6" customWidth="1"/>
    <col min="12" max="12" width="11.85546875" style="4" customWidth="1"/>
    <col min="13" max="13" width="11.28515625" style="4" customWidth="1"/>
    <col min="14" max="14" width="12" style="4" customWidth="1"/>
    <col min="15" max="15" width="8.85546875" style="4" customWidth="1"/>
    <col min="16" max="16" width="11.42578125" style="4" customWidth="1"/>
    <col min="17" max="17" width="12.7109375" style="4" customWidth="1"/>
    <col min="18" max="18" width="12.85546875" style="4" customWidth="1"/>
    <col min="19" max="19" width="11.5703125" style="4" customWidth="1"/>
    <col min="20" max="20" width="11.7109375" style="4" customWidth="1"/>
    <col min="21" max="21" width="10.5703125" style="4" customWidth="1"/>
    <col min="22" max="22" width="12.140625" style="4" customWidth="1"/>
    <col min="23" max="23" width="11.5703125" style="30" customWidth="1"/>
    <col min="24" max="24" width="11.7109375" style="30" customWidth="1"/>
    <col min="25" max="25" width="12.42578125" style="30" customWidth="1"/>
    <col min="26" max="26" width="11.5703125" style="30" customWidth="1"/>
    <col min="27" max="27" width="11" style="30" customWidth="1"/>
    <col min="28" max="28" width="12.140625" style="30" customWidth="1"/>
    <col min="29" max="29" width="12.42578125" style="24" bestFit="1" customWidth="1"/>
    <col min="30" max="16384" width="9.140625" style="24"/>
  </cols>
  <sheetData>
    <row r="1" spans="1:29" x14ac:dyDescent="0.25">
      <c r="A1" s="8"/>
      <c r="B1" s="9"/>
      <c r="C1" s="8"/>
      <c r="E1" s="8"/>
      <c r="K1" s="8"/>
    </row>
    <row r="2" spans="1:29" ht="49.5" customHeight="1" x14ac:dyDescent="0.25">
      <c r="A2" s="394" t="s">
        <v>344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</row>
    <row r="3" spans="1:29" s="1" customFormat="1" ht="21" customHeight="1" x14ac:dyDescent="0.25">
      <c r="A3" s="395" t="s">
        <v>0</v>
      </c>
      <c r="B3" s="396" t="s">
        <v>8</v>
      </c>
      <c r="C3" s="389" t="s">
        <v>45</v>
      </c>
      <c r="D3" s="390" t="s">
        <v>7</v>
      </c>
      <c r="E3" s="391" t="s">
        <v>46</v>
      </c>
      <c r="F3" s="392"/>
      <c r="G3" s="392"/>
      <c r="H3" s="392"/>
      <c r="I3" s="392"/>
      <c r="J3" s="393"/>
      <c r="K3" s="388" t="s">
        <v>247</v>
      </c>
      <c r="L3" s="388"/>
      <c r="M3" s="388"/>
      <c r="N3" s="388"/>
      <c r="O3" s="388"/>
      <c r="P3" s="388"/>
      <c r="Q3" s="388" t="s">
        <v>248</v>
      </c>
      <c r="R3" s="388"/>
      <c r="S3" s="388"/>
      <c r="T3" s="388"/>
      <c r="U3" s="388"/>
      <c r="V3" s="388"/>
      <c r="W3" s="387" t="s">
        <v>345</v>
      </c>
      <c r="X3" s="387"/>
      <c r="Y3" s="387"/>
      <c r="Z3" s="387"/>
      <c r="AA3" s="387"/>
      <c r="AB3" s="387"/>
      <c r="AC3" s="385" t="s">
        <v>48</v>
      </c>
    </row>
    <row r="4" spans="1:29" s="2" customFormat="1" ht="39.75" customHeight="1" x14ac:dyDescent="0.25">
      <c r="A4" s="395"/>
      <c r="B4" s="397"/>
      <c r="C4" s="389"/>
      <c r="D4" s="390"/>
      <c r="E4" s="5" t="s">
        <v>1</v>
      </c>
      <c r="F4" s="25" t="s">
        <v>2</v>
      </c>
      <c r="G4" s="25" t="s">
        <v>3</v>
      </c>
      <c r="H4" s="25" t="s">
        <v>4</v>
      </c>
      <c r="I4" s="25" t="s">
        <v>5</v>
      </c>
      <c r="J4" s="78" t="s">
        <v>6</v>
      </c>
      <c r="K4" s="73" t="s">
        <v>1</v>
      </c>
      <c r="L4" s="25" t="s">
        <v>2</v>
      </c>
      <c r="M4" s="25" t="s">
        <v>3</v>
      </c>
      <c r="N4" s="25" t="s">
        <v>4</v>
      </c>
      <c r="O4" s="25" t="s">
        <v>5</v>
      </c>
      <c r="P4" s="78" t="s">
        <v>6</v>
      </c>
      <c r="Q4" s="73" t="s">
        <v>1</v>
      </c>
      <c r="R4" s="25" t="s">
        <v>2</v>
      </c>
      <c r="S4" s="25" t="s">
        <v>3</v>
      </c>
      <c r="T4" s="25" t="s">
        <v>4</v>
      </c>
      <c r="U4" s="25" t="s">
        <v>5</v>
      </c>
      <c r="V4" s="78" t="s">
        <v>6</v>
      </c>
      <c r="W4" s="73" t="s">
        <v>1</v>
      </c>
      <c r="X4" s="31" t="s">
        <v>2</v>
      </c>
      <c r="Y4" s="31" t="s">
        <v>3</v>
      </c>
      <c r="Z4" s="31" t="s">
        <v>4</v>
      </c>
      <c r="AA4" s="31" t="s">
        <v>5</v>
      </c>
      <c r="AB4" s="92" t="s">
        <v>6</v>
      </c>
      <c r="AC4" s="386"/>
    </row>
    <row r="5" spans="1:29" ht="19.5" customHeight="1" x14ac:dyDescent="0.25">
      <c r="A5" s="401">
        <v>14</v>
      </c>
      <c r="B5" s="398" t="s">
        <v>343</v>
      </c>
      <c r="C5" s="177" t="s">
        <v>9</v>
      </c>
      <c r="D5" s="152"/>
      <c r="E5" s="159">
        <f>SUM(E6:E10)</f>
        <v>3157.8900000000003</v>
      </c>
      <c r="F5" s="159">
        <f t="shared" ref="F5:AB5" si="0">SUM(F6:F10)</f>
        <v>0</v>
      </c>
      <c r="G5" s="159">
        <f t="shared" si="0"/>
        <v>3000</v>
      </c>
      <c r="H5" s="159">
        <f t="shared" si="0"/>
        <v>157.89000000000001</v>
      </c>
      <c r="I5" s="159">
        <f t="shared" si="0"/>
        <v>0</v>
      </c>
      <c r="J5" s="159">
        <f t="shared" si="0"/>
        <v>0</v>
      </c>
      <c r="K5" s="159">
        <f t="shared" si="0"/>
        <v>1052.6300000000001</v>
      </c>
      <c r="L5" s="159">
        <f t="shared" si="0"/>
        <v>0</v>
      </c>
      <c r="M5" s="159">
        <f t="shared" si="0"/>
        <v>1000</v>
      </c>
      <c r="N5" s="159">
        <f t="shared" si="0"/>
        <v>52.63</v>
      </c>
      <c r="O5" s="159">
        <f t="shared" si="0"/>
        <v>0</v>
      </c>
      <c r="P5" s="159">
        <f t="shared" si="0"/>
        <v>0</v>
      </c>
      <c r="Q5" s="159">
        <f t="shared" si="0"/>
        <v>1052.63042</v>
      </c>
      <c r="R5" s="159">
        <f t="shared" si="0"/>
        <v>0</v>
      </c>
      <c r="S5" s="159">
        <f t="shared" si="0"/>
        <v>1000.0004200000001</v>
      </c>
      <c r="T5" s="159">
        <f t="shared" si="0"/>
        <v>52.63</v>
      </c>
      <c r="U5" s="159">
        <f t="shared" si="0"/>
        <v>0</v>
      </c>
      <c r="V5" s="159">
        <f t="shared" si="0"/>
        <v>0</v>
      </c>
      <c r="W5" s="159">
        <f t="shared" si="0"/>
        <v>1052.6300000000001</v>
      </c>
      <c r="X5" s="159">
        <f t="shared" si="0"/>
        <v>0</v>
      </c>
      <c r="Y5" s="159">
        <f t="shared" si="0"/>
        <v>1000</v>
      </c>
      <c r="Z5" s="159">
        <f t="shared" si="0"/>
        <v>52.63</v>
      </c>
      <c r="AA5" s="159">
        <f t="shared" si="0"/>
        <v>0</v>
      </c>
      <c r="AB5" s="159">
        <f t="shared" si="0"/>
        <v>0</v>
      </c>
      <c r="AC5" s="149">
        <f>W5/Q5%</f>
        <v>99.999960099956084</v>
      </c>
    </row>
    <row r="6" spans="1:29" ht="280.5" customHeight="1" x14ac:dyDescent="0.25">
      <c r="A6" s="402"/>
      <c r="B6" s="399"/>
      <c r="C6" s="254" t="s">
        <v>165</v>
      </c>
      <c r="D6" s="69" t="s">
        <v>166</v>
      </c>
      <c r="E6" s="46">
        <f>F6+G6+H6+I6+J6</f>
        <v>0</v>
      </c>
      <c r="F6" s="159"/>
      <c r="G6" s="159"/>
      <c r="H6" s="159"/>
      <c r="I6" s="159"/>
      <c r="J6" s="159"/>
      <c r="K6" s="46">
        <f>L6+M6+N6+O6+P6</f>
        <v>0</v>
      </c>
      <c r="L6" s="159"/>
      <c r="M6" s="159"/>
      <c r="N6" s="159"/>
      <c r="O6" s="159"/>
      <c r="P6" s="159"/>
      <c r="Q6" s="46">
        <f>R6+S6+T6+U6+V6</f>
        <v>0</v>
      </c>
      <c r="R6" s="77"/>
      <c r="S6" s="77"/>
      <c r="T6" s="77"/>
      <c r="U6" s="77"/>
      <c r="V6" s="77"/>
      <c r="W6" s="46">
        <f>X6+Y6+Z6+AA6+AB6</f>
        <v>0</v>
      </c>
      <c r="X6" s="77"/>
      <c r="Y6" s="77"/>
      <c r="Z6" s="77"/>
      <c r="AA6" s="77"/>
      <c r="AB6" s="77"/>
      <c r="AC6" s="149" t="e">
        <f t="shared" ref="AC6:AC9" si="1">W6/Q6%</f>
        <v>#DIV/0!</v>
      </c>
    </row>
    <row r="7" spans="1:29" ht="102.75" customHeight="1" x14ac:dyDescent="0.25">
      <c r="A7" s="402"/>
      <c r="B7" s="399"/>
      <c r="C7" s="435" t="s">
        <v>167</v>
      </c>
      <c r="D7" s="34" t="s">
        <v>108</v>
      </c>
      <c r="E7" s="46">
        <f t="shared" ref="E7:E10" si="2">F7+G7+H7+I7+J7</f>
        <v>506.39</v>
      </c>
      <c r="F7" s="38"/>
      <c r="G7" s="38">
        <v>453.76</v>
      </c>
      <c r="H7" s="36">
        <v>52.63</v>
      </c>
      <c r="I7" s="38"/>
      <c r="J7" s="81"/>
      <c r="K7" s="46">
        <f t="shared" ref="K7:K10" si="3">L7+M7+N7+O7+P7</f>
        <v>506.39</v>
      </c>
      <c r="L7" s="38"/>
      <c r="M7" s="38">
        <v>453.76</v>
      </c>
      <c r="N7" s="159">
        <v>52.63</v>
      </c>
      <c r="O7" s="38"/>
      <c r="P7" s="81"/>
      <c r="Q7" s="46">
        <f t="shared" ref="Q7:Q10" si="4">R7+S7+T7+U7+V7</f>
        <v>506.23741999999999</v>
      </c>
      <c r="R7" s="38"/>
      <c r="S7" s="38">
        <v>453.60741999999999</v>
      </c>
      <c r="T7" s="362">
        <v>52.63</v>
      </c>
      <c r="U7" s="38"/>
      <c r="V7" s="81"/>
      <c r="W7" s="46">
        <f t="shared" ref="W7:W10" si="5">X7+Y7+Z7+AA7+AB7</f>
        <v>506.24</v>
      </c>
      <c r="X7" s="38"/>
      <c r="Y7" s="38">
        <v>453.61</v>
      </c>
      <c r="Z7" s="159">
        <v>52.63</v>
      </c>
      <c r="AA7" s="38"/>
      <c r="AB7" s="81"/>
      <c r="AC7" s="149">
        <f t="shared" si="1"/>
        <v>100.00050964229393</v>
      </c>
    </row>
    <row r="8" spans="1:29" ht="100.5" customHeight="1" x14ac:dyDescent="0.25">
      <c r="A8" s="402"/>
      <c r="B8" s="399"/>
      <c r="C8" s="438"/>
      <c r="D8" s="105" t="s">
        <v>86</v>
      </c>
      <c r="E8" s="46">
        <f t="shared" si="2"/>
        <v>546.24</v>
      </c>
      <c r="F8" s="38"/>
      <c r="G8" s="38">
        <v>546.24</v>
      </c>
      <c r="H8" s="36"/>
      <c r="I8" s="38"/>
      <c r="J8" s="81"/>
      <c r="K8" s="46">
        <f t="shared" si="3"/>
        <v>546.24</v>
      </c>
      <c r="L8" s="38"/>
      <c r="M8" s="38">
        <v>546.24</v>
      </c>
      <c r="N8" s="159"/>
      <c r="O8" s="38"/>
      <c r="P8" s="81"/>
      <c r="Q8" s="46">
        <f t="shared" si="4"/>
        <v>546.39300000000003</v>
      </c>
      <c r="R8" s="38"/>
      <c r="S8" s="200">
        <v>546.39300000000003</v>
      </c>
      <c r="T8" s="256"/>
      <c r="U8" s="200"/>
      <c r="V8" s="257"/>
      <c r="W8" s="46">
        <f t="shared" si="5"/>
        <v>546.39</v>
      </c>
      <c r="X8" s="38"/>
      <c r="Y8" s="200">
        <v>546.39</v>
      </c>
      <c r="Z8" s="256"/>
      <c r="AA8" s="38"/>
      <c r="AB8" s="81"/>
      <c r="AC8" s="149">
        <f t="shared" si="1"/>
        <v>99.999450944649723</v>
      </c>
    </row>
    <row r="9" spans="1:29" ht="43.5" customHeight="1" x14ac:dyDescent="0.25">
      <c r="A9" s="402"/>
      <c r="B9" s="399"/>
      <c r="C9" s="438"/>
      <c r="D9" s="105" t="s">
        <v>91</v>
      </c>
      <c r="E9" s="46">
        <f t="shared" si="2"/>
        <v>1052.6300000000001</v>
      </c>
      <c r="F9" s="3"/>
      <c r="G9" s="38">
        <v>1000</v>
      </c>
      <c r="H9" s="36">
        <v>52.63</v>
      </c>
      <c r="I9" s="3"/>
      <c r="J9" s="3"/>
      <c r="K9" s="37">
        <f t="shared" si="3"/>
        <v>0</v>
      </c>
      <c r="L9" s="3"/>
      <c r="M9" s="38"/>
      <c r="N9" s="36"/>
      <c r="O9" s="3"/>
      <c r="P9" s="3"/>
      <c r="Q9" s="37">
        <f t="shared" si="4"/>
        <v>0</v>
      </c>
      <c r="R9" s="3"/>
      <c r="S9" s="200"/>
      <c r="T9" s="200"/>
      <c r="U9" s="200"/>
      <c r="V9" s="200"/>
      <c r="W9" s="37">
        <f t="shared" si="5"/>
        <v>0</v>
      </c>
      <c r="X9" s="139"/>
      <c r="Y9" s="200"/>
      <c r="Z9" s="200"/>
      <c r="AA9" s="139"/>
      <c r="AB9" s="139"/>
      <c r="AC9" s="149" t="e">
        <f t="shared" si="1"/>
        <v>#DIV/0!</v>
      </c>
    </row>
    <row r="10" spans="1:29" ht="33" customHeight="1" thickBot="1" x14ac:dyDescent="0.3">
      <c r="A10" s="356"/>
      <c r="B10" s="357"/>
      <c r="C10" s="436"/>
      <c r="D10" s="3" t="s">
        <v>338</v>
      </c>
      <c r="E10" s="37">
        <f t="shared" si="2"/>
        <v>1052.6300000000001</v>
      </c>
      <c r="F10" s="36"/>
      <c r="G10" s="36">
        <v>1000</v>
      </c>
      <c r="H10" s="36">
        <v>52.63</v>
      </c>
      <c r="I10" s="36">
        <f t="shared" ref="I10" si="6">J10+K10+L10+M10+N10</f>
        <v>0</v>
      </c>
      <c r="J10" s="36">
        <f t="shared" ref="J10" si="7">K10+L10+M10+N10+O10</f>
        <v>0</v>
      </c>
      <c r="K10" s="37">
        <f t="shared" si="3"/>
        <v>0</v>
      </c>
      <c r="L10" s="36"/>
      <c r="M10" s="36"/>
      <c r="N10" s="36"/>
      <c r="O10" s="36"/>
      <c r="P10" s="36"/>
      <c r="Q10" s="37">
        <f t="shared" si="4"/>
        <v>0</v>
      </c>
      <c r="R10" s="36"/>
      <c r="S10" s="36"/>
      <c r="T10" s="36"/>
      <c r="U10" s="36"/>
      <c r="V10" s="159"/>
      <c r="W10" s="46">
        <f t="shared" si="5"/>
        <v>0</v>
      </c>
      <c r="X10" s="159"/>
      <c r="Y10" s="159"/>
      <c r="Z10" s="159"/>
      <c r="AA10" s="159"/>
      <c r="AB10" s="159"/>
      <c r="AC10" s="149"/>
    </row>
  </sheetData>
  <autoFilter ref="D1:D8"/>
  <mergeCells count="13">
    <mergeCell ref="A2:N2"/>
    <mergeCell ref="K3:P3"/>
    <mergeCell ref="AC3:AC4"/>
    <mergeCell ref="A3:A4"/>
    <mergeCell ref="B3:B4"/>
    <mergeCell ref="C3:C4"/>
    <mergeCell ref="D3:D4"/>
    <mergeCell ref="E3:J3"/>
    <mergeCell ref="B5:B9"/>
    <mergeCell ref="A5:A9"/>
    <mergeCell ref="Q3:V3"/>
    <mergeCell ref="W3:AB3"/>
    <mergeCell ref="C7:C10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17"/>
  <sheetViews>
    <sheetView zoomScaleNormal="100" zoomScaleSheetLayoutView="30" workbookViewId="0">
      <pane xSplit="4" ySplit="5" topLeftCell="J6" activePane="bottomRight" state="frozen"/>
      <selection activeCell="C1" sqref="C1"/>
      <selection pane="topRight" activeCell="E1" sqref="E1"/>
      <selection pane="bottomLeft" activeCell="C6" sqref="C6"/>
      <selection pane="bottomRight" activeCell="K5" sqref="K5"/>
    </sheetView>
  </sheetViews>
  <sheetFormatPr defaultRowHeight="15" x14ac:dyDescent="0.25"/>
  <cols>
    <col min="1" max="1" width="4.85546875" style="6" customWidth="1"/>
    <col min="2" max="2" width="36.7109375" style="7" customWidth="1"/>
    <col min="3" max="3" width="25.140625" style="4" customWidth="1"/>
    <col min="4" max="4" width="22.5703125" style="4" customWidth="1"/>
    <col min="5" max="5" width="15" style="6" customWidth="1"/>
    <col min="6" max="6" width="17.85546875" style="4" customWidth="1"/>
    <col min="7" max="7" width="13.140625" style="4" customWidth="1"/>
    <col min="8" max="8" width="14.7109375" style="4" customWidth="1"/>
    <col min="9" max="9" width="10.42578125" style="4" customWidth="1"/>
    <col min="10" max="10" width="12.42578125" style="4" customWidth="1"/>
    <col min="11" max="11" width="14.5703125" style="6" customWidth="1"/>
    <col min="12" max="12" width="16.140625" style="4" customWidth="1"/>
    <col min="13" max="13" width="14.140625" style="4" customWidth="1"/>
    <col min="14" max="14" width="14.85546875" style="4" customWidth="1"/>
    <col min="15" max="15" width="8.85546875" style="4" customWidth="1"/>
    <col min="16" max="16" width="11.42578125" style="4" customWidth="1"/>
    <col min="17" max="17" width="18.140625" style="4" customWidth="1"/>
    <col min="18" max="18" width="12.85546875" style="4" customWidth="1"/>
    <col min="19" max="19" width="14.85546875" style="4" customWidth="1"/>
    <col min="20" max="20" width="14.28515625" style="4" customWidth="1"/>
    <col min="21" max="21" width="10.5703125" style="4" customWidth="1"/>
    <col min="22" max="22" width="12.140625" style="4" customWidth="1"/>
    <col min="23" max="23" width="14.140625" style="30" customWidth="1"/>
    <col min="24" max="24" width="11.7109375" style="30" customWidth="1"/>
    <col min="25" max="25" width="12.42578125" style="30" customWidth="1"/>
    <col min="26" max="26" width="13.42578125" style="30" customWidth="1"/>
    <col min="27" max="27" width="11" style="30" customWidth="1"/>
    <col min="28" max="28" width="12.140625" style="30" customWidth="1"/>
    <col min="29" max="29" width="12.42578125" style="24" bestFit="1" customWidth="1"/>
    <col min="30" max="16384" width="9.140625" style="24"/>
  </cols>
  <sheetData>
    <row r="1" spans="1:29" x14ac:dyDescent="0.25">
      <c r="A1" s="8"/>
      <c r="B1" s="9"/>
      <c r="C1" s="8"/>
      <c r="E1" s="8"/>
      <c r="K1" s="8"/>
    </row>
    <row r="2" spans="1:29" ht="49.5" customHeight="1" x14ac:dyDescent="0.25">
      <c r="A2" s="394" t="s">
        <v>344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</row>
    <row r="3" spans="1:29" s="1" customFormat="1" ht="21" customHeight="1" x14ac:dyDescent="0.25">
      <c r="A3" s="395" t="s">
        <v>0</v>
      </c>
      <c r="B3" s="396" t="s">
        <v>8</v>
      </c>
      <c r="C3" s="389" t="s">
        <v>45</v>
      </c>
      <c r="D3" s="390" t="s">
        <v>7</v>
      </c>
      <c r="E3" s="389" t="s">
        <v>46</v>
      </c>
      <c r="F3" s="389"/>
      <c r="G3" s="389"/>
      <c r="H3" s="389"/>
      <c r="I3" s="389"/>
      <c r="J3" s="389"/>
      <c r="K3" s="388" t="s">
        <v>247</v>
      </c>
      <c r="L3" s="388"/>
      <c r="M3" s="388"/>
      <c r="N3" s="388"/>
      <c r="O3" s="388"/>
      <c r="P3" s="388"/>
      <c r="Q3" s="388" t="s">
        <v>248</v>
      </c>
      <c r="R3" s="388"/>
      <c r="S3" s="388"/>
      <c r="T3" s="388"/>
      <c r="U3" s="388"/>
      <c r="V3" s="388"/>
      <c r="W3" s="387" t="s">
        <v>345</v>
      </c>
      <c r="X3" s="387"/>
      <c r="Y3" s="387"/>
      <c r="Z3" s="387"/>
      <c r="AA3" s="387"/>
      <c r="AB3" s="387"/>
      <c r="AC3" s="386" t="s">
        <v>48</v>
      </c>
    </row>
    <row r="4" spans="1:29" s="2" customFormat="1" ht="39.75" customHeight="1" x14ac:dyDescent="0.25">
      <c r="A4" s="395"/>
      <c r="B4" s="397"/>
      <c r="C4" s="389"/>
      <c r="D4" s="390"/>
      <c r="E4" s="5" t="s">
        <v>1</v>
      </c>
      <c r="F4" s="25" t="s">
        <v>2</v>
      </c>
      <c r="G4" s="25" t="s">
        <v>3</v>
      </c>
      <c r="H4" s="25" t="s">
        <v>4</v>
      </c>
      <c r="I4" s="25" t="s">
        <v>5</v>
      </c>
      <c r="J4" s="25" t="s">
        <v>6</v>
      </c>
      <c r="K4" s="5" t="s">
        <v>1</v>
      </c>
      <c r="L4" s="25" t="s">
        <v>2</v>
      </c>
      <c r="M4" s="25" t="s">
        <v>3</v>
      </c>
      <c r="N4" s="25" t="s">
        <v>4</v>
      </c>
      <c r="O4" s="25" t="s">
        <v>5</v>
      </c>
      <c r="P4" s="25" t="s">
        <v>6</v>
      </c>
      <c r="Q4" s="5" t="s">
        <v>1</v>
      </c>
      <c r="R4" s="25" t="s">
        <v>2</v>
      </c>
      <c r="S4" s="25" t="s">
        <v>3</v>
      </c>
      <c r="T4" s="25" t="s">
        <v>4</v>
      </c>
      <c r="U4" s="25" t="s">
        <v>5</v>
      </c>
      <c r="V4" s="25" t="s">
        <v>6</v>
      </c>
      <c r="W4" s="5" t="s">
        <v>1</v>
      </c>
      <c r="X4" s="31" t="s">
        <v>2</v>
      </c>
      <c r="Y4" s="31" t="s">
        <v>3</v>
      </c>
      <c r="Z4" s="31" t="s">
        <v>4</v>
      </c>
      <c r="AA4" s="31" t="s">
        <v>5</v>
      </c>
      <c r="AB4" s="31" t="s">
        <v>6</v>
      </c>
      <c r="AC4" s="386"/>
    </row>
    <row r="5" spans="1:29" ht="19.5" customHeight="1" x14ac:dyDescent="0.25">
      <c r="A5" s="401">
        <v>15</v>
      </c>
      <c r="B5" s="398" t="s">
        <v>357</v>
      </c>
      <c r="C5" s="160" t="s">
        <v>9</v>
      </c>
      <c r="D5" s="152"/>
      <c r="E5" s="36">
        <f>E6+E7+E12+E17</f>
        <v>462989.82999999996</v>
      </c>
      <c r="F5" s="36">
        <f t="shared" ref="F5:AB5" si="0">F6+F7+F12+F17</f>
        <v>449582.3</v>
      </c>
      <c r="G5" s="36">
        <f t="shared" si="0"/>
        <v>11916.39</v>
      </c>
      <c r="H5" s="36">
        <f t="shared" si="0"/>
        <v>1299.6400000000001</v>
      </c>
      <c r="I5" s="36">
        <f t="shared" si="0"/>
        <v>0</v>
      </c>
      <c r="J5" s="36">
        <f t="shared" si="0"/>
        <v>64</v>
      </c>
      <c r="K5" s="354">
        <f>K6+K7+K12+K17</f>
        <v>103327.67999999999</v>
      </c>
      <c r="L5" s="36">
        <f t="shared" si="0"/>
        <v>97113.5</v>
      </c>
      <c r="M5" s="36">
        <f t="shared" si="0"/>
        <v>5082.8099999999995</v>
      </c>
      <c r="N5" s="36">
        <f t="shared" si="0"/>
        <v>1067.3700000000001</v>
      </c>
      <c r="O5" s="36">
        <f t="shared" si="0"/>
        <v>0</v>
      </c>
      <c r="P5" s="36">
        <f t="shared" si="0"/>
        <v>64</v>
      </c>
      <c r="Q5" s="366">
        <f t="shared" si="0"/>
        <v>103327.67999999999</v>
      </c>
      <c r="R5" s="36">
        <f t="shared" si="0"/>
        <v>97113.5</v>
      </c>
      <c r="S5" s="36">
        <f t="shared" si="0"/>
        <v>5082.8099999999995</v>
      </c>
      <c r="T5" s="36">
        <f t="shared" si="0"/>
        <v>1067.3700000000001</v>
      </c>
      <c r="U5" s="36">
        <f t="shared" si="0"/>
        <v>0</v>
      </c>
      <c r="V5" s="36">
        <f t="shared" si="0"/>
        <v>64</v>
      </c>
      <c r="W5" s="354">
        <f t="shared" si="0"/>
        <v>50517.969999999994</v>
      </c>
      <c r="X5" s="36">
        <f t="shared" si="0"/>
        <v>48474.47</v>
      </c>
      <c r="Y5" s="36">
        <f t="shared" si="0"/>
        <v>1739.81</v>
      </c>
      <c r="Z5" s="36">
        <f t="shared" si="0"/>
        <v>287.69</v>
      </c>
      <c r="AA5" s="36">
        <f t="shared" si="0"/>
        <v>0</v>
      </c>
      <c r="AB5" s="36">
        <f t="shared" si="0"/>
        <v>16</v>
      </c>
      <c r="AC5" s="149">
        <f>W5/Q5%</f>
        <v>48.891032877153535</v>
      </c>
    </row>
    <row r="6" spans="1:29" ht="224.25" customHeight="1" x14ac:dyDescent="0.25">
      <c r="A6" s="402"/>
      <c r="B6" s="399"/>
      <c r="C6" s="276" t="s">
        <v>260</v>
      </c>
      <c r="D6" s="273" t="s">
        <v>261</v>
      </c>
      <c r="E6" s="137">
        <f>F6+G6+H6+I6+J6</f>
        <v>458757.66</v>
      </c>
      <c r="F6" s="137">
        <v>449582.3</v>
      </c>
      <c r="G6" s="137">
        <v>8716.39</v>
      </c>
      <c r="H6" s="137">
        <v>458.97</v>
      </c>
      <c r="I6" s="137">
        <f>SUM(I7:I11)</f>
        <v>0</v>
      </c>
      <c r="J6" s="137"/>
      <c r="K6" s="137">
        <f>L6+M6+N6+O6+P6</f>
        <v>99095.51</v>
      </c>
      <c r="L6" s="137">
        <v>97113.5</v>
      </c>
      <c r="M6" s="137">
        <v>1882.81</v>
      </c>
      <c r="N6" s="137">
        <v>99.2</v>
      </c>
      <c r="O6" s="137"/>
      <c r="P6" s="137"/>
      <c r="Q6" s="137">
        <f>R6+S6+T6+U6+V6</f>
        <v>99095.51</v>
      </c>
      <c r="R6" s="137">
        <v>97113.5</v>
      </c>
      <c r="S6" s="137">
        <v>1882.81</v>
      </c>
      <c r="T6" s="137">
        <v>99.2</v>
      </c>
      <c r="U6" s="137"/>
      <c r="V6" s="137"/>
      <c r="W6" s="355">
        <f>X6+Y6+Z6+AA6+AB6</f>
        <v>49463.799999999996</v>
      </c>
      <c r="X6" s="137">
        <v>48474.47</v>
      </c>
      <c r="Y6" s="137">
        <v>939.81</v>
      </c>
      <c r="Z6" s="137">
        <v>49.52</v>
      </c>
      <c r="AA6" s="137"/>
      <c r="AB6" s="137"/>
      <c r="AC6" s="277">
        <f t="shared" ref="AC6:AC17" si="1">W6/Q6%</f>
        <v>49.915278704353</v>
      </c>
    </row>
    <row r="7" spans="1:29" ht="196.5" customHeight="1" x14ac:dyDescent="0.25">
      <c r="A7" s="174"/>
      <c r="B7" s="173"/>
      <c r="C7" s="276" t="s">
        <v>262</v>
      </c>
      <c r="D7" s="273" t="s">
        <v>263</v>
      </c>
      <c r="E7" s="137">
        <f>E8+E9+E10+E11</f>
        <v>3624.4700000000003</v>
      </c>
      <c r="F7" s="137">
        <f t="shared" ref="F7:AB7" si="2">F8+F9+F10+F11</f>
        <v>0</v>
      </c>
      <c r="G7" s="137">
        <f t="shared" si="2"/>
        <v>3200</v>
      </c>
      <c r="H7" s="137">
        <f t="shared" si="2"/>
        <v>360.47</v>
      </c>
      <c r="I7" s="137">
        <f t="shared" si="2"/>
        <v>0</v>
      </c>
      <c r="J7" s="137">
        <f t="shared" si="2"/>
        <v>64</v>
      </c>
      <c r="K7" s="137">
        <f t="shared" si="2"/>
        <v>3624.4700000000003</v>
      </c>
      <c r="L7" s="137">
        <f t="shared" si="2"/>
        <v>0</v>
      </c>
      <c r="M7" s="137">
        <f t="shared" si="2"/>
        <v>3200</v>
      </c>
      <c r="N7" s="137">
        <f t="shared" si="2"/>
        <v>360.47</v>
      </c>
      <c r="O7" s="137">
        <f t="shared" si="2"/>
        <v>0</v>
      </c>
      <c r="P7" s="137">
        <f t="shared" si="2"/>
        <v>64</v>
      </c>
      <c r="Q7" s="137">
        <f t="shared" si="2"/>
        <v>3624.4700000000003</v>
      </c>
      <c r="R7" s="137">
        <f t="shared" si="2"/>
        <v>0</v>
      </c>
      <c r="S7" s="137">
        <f t="shared" si="2"/>
        <v>3200</v>
      </c>
      <c r="T7" s="137">
        <f t="shared" si="2"/>
        <v>360.47</v>
      </c>
      <c r="U7" s="137">
        <f t="shared" si="2"/>
        <v>0</v>
      </c>
      <c r="V7" s="137">
        <f t="shared" si="2"/>
        <v>64</v>
      </c>
      <c r="W7" s="137">
        <f t="shared" si="2"/>
        <v>916.47</v>
      </c>
      <c r="X7" s="137">
        <f t="shared" si="2"/>
        <v>0</v>
      </c>
      <c r="Y7" s="137">
        <f t="shared" si="2"/>
        <v>800</v>
      </c>
      <c r="Z7" s="137">
        <f t="shared" si="2"/>
        <v>100.47</v>
      </c>
      <c r="AA7" s="137">
        <f t="shared" si="2"/>
        <v>0</v>
      </c>
      <c r="AB7" s="137">
        <f t="shared" si="2"/>
        <v>16</v>
      </c>
      <c r="AC7" s="277">
        <f t="shared" si="1"/>
        <v>25.285627967675275</v>
      </c>
    </row>
    <row r="8" spans="1:29" ht="153" customHeight="1" x14ac:dyDescent="0.25">
      <c r="A8" s="174"/>
      <c r="B8" s="173"/>
      <c r="C8" s="103" t="s">
        <v>264</v>
      </c>
      <c r="D8" s="221" t="s">
        <v>168</v>
      </c>
      <c r="E8" s="37">
        <f t="shared" ref="E8:E17" si="3">F8+G8+H8+I8+J8</f>
        <v>896</v>
      </c>
      <c r="F8" s="38"/>
      <c r="G8" s="38">
        <v>800</v>
      </c>
      <c r="H8" s="36">
        <v>80</v>
      </c>
      <c r="I8" s="38"/>
      <c r="J8" s="38">
        <v>16</v>
      </c>
      <c r="K8" s="37">
        <f t="shared" ref="K8:K17" si="4">L8+M8+N8+O8+P8</f>
        <v>896</v>
      </c>
      <c r="L8" s="38"/>
      <c r="M8" s="38">
        <v>800</v>
      </c>
      <c r="N8" s="36">
        <v>80</v>
      </c>
      <c r="O8" s="38"/>
      <c r="P8" s="38">
        <v>16</v>
      </c>
      <c r="Q8" s="37">
        <f t="shared" ref="Q8:Q17" si="5">R8+S8+T8+U8+V8</f>
        <v>896</v>
      </c>
      <c r="R8" s="38"/>
      <c r="S8" s="38">
        <v>800</v>
      </c>
      <c r="T8" s="36">
        <v>80</v>
      </c>
      <c r="U8" s="38"/>
      <c r="V8" s="38">
        <v>16</v>
      </c>
      <c r="W8" s="37">
        <f t="shared" ref="W8:W17" si="6">X8+Y8+Z8+AA8+AB8</f>
        <v>916.47</v>
      </c>
      <c r="X8" s="38"/>
      <c r="Y8" s="38">
        <v>800</v>
      </c>
      <c r="Z8" s="36">
        <v>100.47</v>
      </c>
      <c r="AA8" s="38"/>
      <c r="AB8" s="38">
        <v>16</v>
      </c>
      <c r="AC8" s="149">
        <f t="shared" si="1"/>
        <v>102.28459821428571</v>
      </c>
    </row>
    <row r="9" spans="1:29" ht="171.75" customHeight="1" x14ac:dyDescent="0.25">
      <c r="A9" s="174"/>
      <c r="B9" s="173"/>
      <c r="C9" s="274" t="s">
        <v>265</v>
      </c>
      <c r="D9" s="221" t="s">
        <v>168</v>
      </c>
      <c r="E9" s="37">
        <f t="shared" si="3"/>
        <v>916</v>
      </c>
      <c r="F9" s="38"/>
      <c r="G9" s="38">
        <v>800</v>
      </c>
      <c r="H9" s="36">
        <v>100</v>
      </c>
      <c r="I9" s="38"/>
      <c r="J9" s="38">
        <v>16</v>
      </c>
      <c r="K9" s="37">
        <f t="shared" si="4"/>
        <v>916</v>
      </c>
      <c r="L9" s="38"/>
      <c r="M9" s="38">
        <v>800</v>
      </c>
      <c r="N9" s="36">
        <v>100</v>
      </c>
      <c r="O9" s="38"/>
      <c r="P9" s="38">
        <v>16</v>
      </c>
      <c r="Q9" s="37">
        <f t="shared" si="5"/>
        <v>916</v>
      </c>
      <c r="R9" s="38"/>
      <c r="S9" s="38">
        <v>800</v>
      </c>
      <c r="T9" s="36">
        <v>100</v>
      </c>
      <c r="U9" s="38"/>
      <c r="V9" s="38">
        <v>16</v>
      </c>
      <c r="W9" s="37">
        <f t="shared" si="6"/>
        <v>0</v>
      </c>
      <c r="X9" s="38"/>
      <c r="Y9" s="38"/>
      <c r="Z9" s="36"/>
      <c r="AA9" s="38"/>
      <c r="AB9" s="38"/>
      <c r="AC9" s="149">
        <f t="shared" si="1"/>
        <v>0</v>
      </c>
    </row>
    <row r="10" spans="1:29" ht="142.5" customHeight="1" x14ac:dyDescent="0.25">
      <c r="A10" s="174"/>
      <c r="B10" s="173"/>
      <c r="C10" s="274" t="s">
        <v>266</v>
      </c>
      <c r="D10" s="221" t="s">
        <v>168</v>
      </c>
      <c r="E10" s="37">
        <f t="shared" si="3"/>
        <v>916.47</v>
      </c>
      <c r="F10" s="38"/>
      <c r="G10" s="38">
        <v>800</v>
      </c>
      <c r="H10" s="36">
        <v>100.47</v>
      </c>
      <c r="I10" s="38"/>
      <c r="J10" s="38">
        <v>16</v>
      </c>
      <c r="K10" s="37">
        <f t="shared" si="4"/>
        <v>916.47</v>
      </c>
      <c r="L10" s="38"/>
      <c r="M10" s="38">
        <v>800</v>
      </c>
      <c r="N10" s="36">
        <v>100.47</v>
      </c>
      <c r="O10" s="38"/>
      <c r="P10" s="38">
        <v>16</v>
      </c>
      <c r="Q10" s="37">
        <f t="shared" si="5"/>
        <v>916.47</v>
      </c>
      <c r="R10" s="38"/>
      <c r="S10" s="38">
        <v>800</v>
      </c>
      <c r="T10" s="36">
        <v>100.47</v>
      </c>
      <c r="U10" s="38"/>
      <c r="V10" s="38">
        <v>16</v>
      </c>
      <c r="W10" s="37">
        <f t="shared" si="6"/>
        <v>0</v>
      </c>
      <c r="X10" s="38"/>
      <c r="Y10" s="38"/>
      <c r="Z10" s="36"/>
      <c r="AA10" s="38"/>
      <c r="AB10" s="38"/>
      <c r="AC10" s="149">
        <f t="shared" si="1"/>
        <v>0</v>
      </c>
    </row>
    <row r="11" spans="1:29" ht="178.5" customHeight="1" x14ac:dyDescent="0.25">
      <c r="A11" s="174"/>
      <c r="B11" s="173"/>
      <c r="C11" s="313" t="s">
        <v>267</v>
      </c>
      <c r="D11" s="221" t="s">
        <v>168</v>
      </c>
      <c r="E11" s="37">
        <f t="shared" si="3"/>
        <v>896</v>
      </c>
      <c r="F11" s="38"/>
      <c r="G11" s="38">
        <v>800</v>
      </c>
      <c r="H11" s="36">
        <v>80</v>
      </c>
      <c r="I11" s="38"/>
      <c r="J11" s="38">
        <v>16</v>
      </c>
      <c r="K11" s="37">
        <f t="shared" si="4"/>
        <v>896</v>
      </c>
      <c r="L11" s="38"/>
      <c r="M11" s="38">
        <v>800</v>
      </c>
      <c r="N11" s="36">
        <v>80</v>
      </c>
      <c r="O11" s="38"/>
      <c r="P11" s="38">
        <v>16</v>
      </c>
      <c r="Q11" s="37">
        <f t="shared" si="5"/>
        <v>896</v>
      </c>
      <c r="R11" s="38"/>
      <c r="S11" s="38">
        <v>800</v>
      </c>
      <c r="T11" s="36">
        <v>80</v>
      </c>
      <c r="U11" s="38"/>
      <c r="V11" s="38">
        <v>16</v>
      </c>
      <c r="W11" s="37">
        <f t="shared" si="6"/>
        <v>0</v>
      </c>
      <c r="X11" s="38"/>
      <c r="Y11" s="38"/>
      <c r="Z11" s="36"/>
      <c r="AA11" s="38"/>
      <c r="AB11" s="38"/>
      <c r="AC11" s="149">
        <f t="shared" si="1"/>
        <v>0</v>
      </c>
    </row>
    <row r="12" spans="1:29" ht="148.5" customHeight="1" x14ac:dyDescent="0.25">
      <c r="A12" s="226"/>
      <c r="B12" s="227"/>
      <c r="C12" s="231" t="s">
        <v>230</v>
      </c>
      <c r="D12" s="225" t="s">
        <v>145</v>
      </c>
      <c r="E12" s="232">
        <f>E13+E14+E16+E15</f>
        <v>470</v>
      </c>
      <c r="F12" s="232">
        <f t="shared" ref="F12:AB12" si="7">F13+F14+F16</f>
        <v>0</v>
      </c>
      <c r="G12" s="232">
        <f t="shared" si="7"/>
        <v>0</v>
      </c>
      <c r="H12" s="232">
        <f t="shared" si="7"/>
        <v>342.5</v>
      </c>
      <c r="I12" s="232">
        <f t="shared" si="7"/>
        <v>0</v>
      </c>
      <c r="J12" s="232">
        <f t="shared" si="7"/>
        <v>0</v>
      </c>
      <c r="K12" s="232">
        <f>K13+K14+K15+K16</f>
        <v>470</v>
      </c>
      <c r="L12" s="232">
        <f t="shared" si="7"/>
        <v>0</v>
      </c>
      <c r="M12" s="232">
        <f t="shared" si="7"/>
        <v>0</v>
      </c>
      <c r="N12" s="232">
        <f>N13+N14+N16+N16</f>
        <v>470</v>
      </c>
      <c r="O12" s="232">
        <f t="shared" si="7"/>
        <v>0</v>
      </c>
      <c r="P12" s="232">
        <f t="shared" si="7"/>
        <v>0</v>
      </c>
      <c r="Q12" s="232">
        <f>Q13+Q14+Q16+Q15</f>
        <v>470</v>
      </c>
      <c r="R12" s="232">
        <f t="shared" ref="R12:V12" si="8">R13+R14+R16+R15</f>
        <v>0</v>
      </c>
      <c r="S12" s="232">
        <f t="shared" si="8"/>
        <v>0</v>
      </c>
      <c r="T12" s="232">
        <f t="shared" si="8"/>
        <v>470</v>
      </c>
      <c r="U12" s="232">
        <f t="shared" si="8"/>
        <v>0</v>
      </c>
      <c r="V12" s="232">
        <f t="shared" si="8"/>
        <v>0</v>
      </c>
      <c r="W12" s="232">
        <f t="shared" si="7"/>
        <v>0</v>
      </c>
      <c r="X12" s="232">
        <f t="shared" si="7"/>
        <v>0</v>
      </c>
      <c r="Y12" s="232">
        <f t="shared" si="7"/>
        <v>0</v>
      </c>
      <c r="Z12" s="232">
        <f t="shared" si="7"/>
        <v>0</v>
      </c>
      <c r="AA12" s="232">
        <f t="shared" si="7"/>
        <v>0</v>
      </c>
      <c r="AB12" s="232">
        <f t="shared" si="7"/>
        <v>0</v>
      </c>
      <c r="AC12" s="233">
        <f t="shared" si="1"/>
        <v>0</v>
      </c>
    </row>
    <row r="13" spans="1:29" ht="148.5" customHeight="1" x14ac:dyDescent="0.25">
      <c r="A13" s="226"/>
      <c r="B13" s="227"/>
      <c r="C13" s="229" t="s">
        <v>231</v>
      </c>
      <c r="D13" s="124" t="s">
        <v>51</v>
      </c>
      <c r="E13" s="234">
        <f t="shared" si="3"/>
        <v>92.5</v>
      </c>
      <c r="F13" s="41"/>
      <c r="G13" s="41"/>
      <c r="H13" s="41">
        <v>92.5</v>
      </c>
      <c r="I13" s="41"/>
      <c r="J13" s="41"/>
      <c r="K13" s="234">
        <f t="shared" si="4"/>
        <v>92.5</v>
      </c>
      <c r="L13" s="41"/>
      <c r="M13" s="41"/>
      <c r="N13" s="41">
        <v>92.5</v>
      </c>
      <c r="O13" s="41"/>
      <c r="P13" s="41"/>
      <c r="Q13" s="234">
        <f t="shared" si="5"/>
        <v>92.5</v>
      </c>
      <c r="R13" s="41"/>
      <c r="S13" s="41"/>
      <c r="T13" s="41">
        <v>92.5</v>
      </c>
      <c r="U13" s="41"/>
      <c r="V13" s="41"/>
      <c r="W13" s="234">
        <f t="shared" si="6"/>
        <v>0</v>
      </c>
      <c r="X13" s="41"/>
      <c r="Y13" s="41"/>
      <c r="Z13" s="41"/>
      <c r="AA13" s="41"/>
      <c r="AB13" s="41"/>
      <c r="AC13" s="235">
        <f t="shared" si="1"/>
        <v>0</v>
      </c>
    </row>
    <row r="14" spans="1:29" ht="148.5" customHeight="1" x14ac:dyDescent="0.25">
      <c r="A14" s="226"/>
      <c r="B14" s="227"/>
      <c r="C14" s="229" t="s">
        <v>232</v>
      </c>
      <c r="D14" s="124" t="s">
        <v>51</v>
      </c>
      <c r="E14" s="234">
        <f t="shared" si="3"/>
        <v>122.5</v>
      </c>
      <c r="F14" s="41"/>
      <c r="G14" s="41"/>
      <c r="H14" s="41">
        <v>122.5</v>
      </c>
      <c r="I14" s="41"/>
      <c r="J14" s="41"/>
      <c r="K14" s="234">
        <f t="shared" si="4"/>
        <v>122.5</v>
      </c>
      <c r="L14" s="41"/>
      <c r="M14" s="41"/>
      <c r="N14" s="41">
        <v>122.5</v>
      </c>
      <c r="O14" s="41"/>
      <c r="P14" s="41"/>
      <c r="Q14" s="234">
        <f t="shared" si="5"/>
        <v>122.5</v>
      </c>
      <c r="R14" s="41"/>
      <c r="S14" s="41"/>
      <c r="T14" s="41">
        <v>122.5</v>
      </c>
      <c r="U14" s="41"/>
      <c r="V14" s="41"/>
      <c r="W14" s="234">
        <f t="shared" si="6"/>
        <v>0</v>
      </c>
      <c r="X14" s="41"/>
      <c r="Y14" s="41"/>
      <c r="Z14" s="41"/>
      <c r="AA14" s="41"/>
      <c r="AB14" s="41"/>
      <c r="AC14" s="235">
        <f t="shared" si="1"/>
        <v>0</v>
      </c>
    </row>
    <row r="15" spans="1:29" ht="148.5" customHeight="1" x14ac:dyDescent="0.25">
      <c r="A15" s="325"/>
      <c r="B15" s="324"/>
      <c r="C15" s="326" t="s">
        <v>336</v>
      </c>
      <c r="D15" s="333" t="s">
        <v>168</v>
      </c>
      <c r="E15" s="234">
        <f t="shared" si="3"/>
        <v>127.5</v>
      </c>
      <c r="F15" s="41"/>
      <c r="G15" s="41"/>
      <c r="H15" s="41">
        <v>127.5</v>
      </c>
      <c r="I15" s="41"/>
      <c r="J15" s="41"/>
      <c r="K15" s="234">
        <f t="shared" si="4"/>
        <v>127.5</v>
      </c>
      <c r="L15" s="41"/>
      <c r="M15" s="41"/>
      <c r="N15" s="41">
        <v>127.5</v>
      </c>
      <c r="O15" s="41"/>
      <c r="P15" s="41"/>
      <c r="Q15" s="234">
        <f t="shared" si="5"/>
        <v>127.5</v>
      </c>
      <c r="R15" s="41"/>
      <c r="S15" s="41"/>
      <c r="T15" s="41">
        <v>127.5</v>
      </c>
      <c r="U15" s="41"/>
      <c r="V15" s="41"/>
      <c r="W15" s="234"/>
      <c r="X15" s="41"/>
      <c r="Y15" s="41"/>
      <c r="Z15" s="41"/>
      <c r="AA15" s="41"/>
      <c r="AB15" s="41"/>
      <c r="AC15" s="235">
        <f t="shared" si="1"/>
        <v>0</v>
      </c>
    </row>
    <row r="16" spans="1:29" ht="148.5" customHeight="1" x14ac:dyDescent="0.25">
      <c r="A16" s="226"/>
      <c r="B16" s="227"/>
      <c r="C16" s="229" t="s">
        <v>337</v>
      </c>
      <c r="D16" s="333" t="s">
        <v>168</v>
      </c>
      <c r="E16" s="234">
        <f>F16+G16+H16+I16</f>
        <v>127.5</v>
      </c>
      <c r="F16" s="41"/>
      <c r="G16" s="41"/>
      <c r="H16" s="41">
        <v>127.5</v>
      </c>
      <c r="I16" s="41"/>
      <c r="J16" s="41"/>
      <c r="K16" s="234">
        <f t="shared" si="4"/>
        <v>127.5</v>
      </c>
      <c r="L16" s="41"/>
      <c r="M16" s="41"/>
      <c r="N16" s="41">
        <v>127.5</v>
      </c>
      <c r="O16" s="41"/>
      <c r="P16" s="41"/>
      <c r="Q16" s="234">
        <f t="shared" si="5"/>
        <v>127.5</v>
      </c>
      <c r="R16" s="41"/>
      <c r="S16" s="41"/>
      <c r="T16" s="41">
        <v>127.5</v>
      </c>
      <c r="U16" s="41"/>
      <c r="V16" s="41"/>
      <c r="W16" s="41">
        <f t="shared" si="6"/>
        <v>0</v>
      </c>
      <c r="X16" s="41"/>
      <c r="Y16" s="41"/>
      <c r="Z16" s="41"/>
      <c r="AA16" s="41"/>
      <c r="AB16" s="41"/>
      <c r="AC16" s="235">
        <f t="shared" si="1"/>
        <v>0</v>
      </c>
    </row>
    <row r="17" spans="1:29" ht="217.5" customHeight="1" x14ac:dyDescent="0.25">
      <c r="A17" s="253"/>
      <c r="B17" s="374" t="s">
        <v>355</v>
      </c>
      <c r="C17" s="376" t="s">
        <v>354</v>
      </c>
      <c r="D17" s="375" t="s">
        <v>168</v>
      </c>
      <c r="E17" s="37">
        <f t="shared" si="3"/>
        <v>137.69999999999999</v>
      </c>
      <c r="F17" s="37"/>
      <c r="G17" s="37"/>
      <c r="H17" s="37">
        <v>137.69999999999999</v>
      </c>
      <c r="I17" s="37"/>
      <c r="J17" s="37"/>
      <c r="K17" s="37">
        <f t="shared" si="4"/>
        <v>137.69999999999999</v>
      </c>
      <c r="L17" s="37"/>
      <c r="M17" s="37"/>
      <c r="N17" s="37">
        <v>137.69999999999999</v>
      </c>
      <c r="O17" s="37"/>
      <c r="P17" s="37"/>
      <c r="Q17" s="37">
        <f t="shared" si="5"/>
        <v>137.69999999999999</v>
      </c>
      <c r="R17" s="37"/>
      <c r="S17" s="37"/>
      <c r="T17" s="37">
        <v>137.69999999999999</v>
      </c>
      <c r="U17" s="37"/>
      <c r="V17" s="37"/>
      <c r="W17" s="37">
        <f t="shared" si="6"/>
        <v>137.69999999999999</v>
      </c>
      <c r="X17" s="37"/>
      <c r="Y17" s="37"/>
      <c r="Z17" s="37">
        <v>137.69999999999999</v>
      </c>
      <c r="AA17" s="37"/>
      <c r="AB17" s="37"/>
      <c r="AC17" s="379">
        <f t="shared" si="1"/>
        <v>100.00000000000001</v>
      </c>
    </row>
  </sheetData>
  <autoFilter ref="D1:D17"/>
  <mergeCells count="12">
    <mergeCell ref="Q3:V3"/>
    <mergeCell ref="W3:AB3"/>
    <mergeCell ref="AC3:AC4"/>
    <mergeCell ref="A5:A6"/>
    <mergeCell ref="B5:B6"/>
    <mergeCell ref="A2:N2"/>
    <mergeCell ref="A3:A4"/>
    <mergeCell ref="B3:B4"/>
    <mergeCell ref="C3:C4"/>
    <mergeCell ref="D3:D4"/>
    <mergeCell ref="E3:J3"/>
    <mergeCell ref="K3:P3"/>
  </mergeCells>
  <pageMargins left="3.937007874015748E-2" right="3.937007874015748E-2" top="0.74803149606299213" bottom="0.74803149606299213" header="0.31496062992125984" footer="0.31496062992125984"/>
  <pageSetup paperSize="9" scale="3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33"/>
  <sheetViews>
    <sheetView topLeftCell="I1" zoomScale="90" zoomScaleNormal="90" zoomScaleSheetLayoutView="30" workbookViewId="0">
      <selection activeCell="W6" sqref="W6"/>
    </sheetView>
  </sheetViews>
  <sheetFormatPr defaultRowHeight="15" x14ac:dyDescent="0.25"/>
  <cols>
    <col min="1" max="1" width="4.85546875" style="6" customWidth="1"/>
    <col min="2" max="2" width="36.7109375" style="7" customWidth="1"/>
    <col min="3" max="3" width="21.85546875" style="4" customWidth="1"/>
    <col min="4" max="4" width="22.5703125" style="4" customWidth="1"/>
    <col min="5" max="5" width="14" style="6" customWidth="1"/>
    <col min="6" max="7" width="13.140625" style="4" customWidth="1"/>
    <col min="8" max="8" width="11.5703125" style="4" customWidth="1"/>
    <col min="9" max="9" width="10.42578125" style="4" customWidth="1"/>
    <col min="10" max="10" width="12.42578125" style="4" customWidth="1"/>
    <col min="11" max="11" width="12.7109375" style="6" customWidth="1"/>
    <col min="12" max="12" width="11.85546875" style="4" customWidth="1"/>
    <col min="13" max="13" width="11.28515625" style="4" customWidth="1"/>
    <col min="14" max="14" width="12" style="4" customWidth="1"/>
    <col min="15" max="15" width="8.85546875" style="4" customWidth="1"/>
    <col min="16" max="16" width="11.42578125" style="4" customWidth="1"/>
    <col min="17" max="17" width="12.7109375" style="4" customWidth="1"/>
    <col min="18" max="18" width="12.85546875" style="4" customWidth="1"/>
    <col min="19" max="19" width="11.5703125" style="4" customWidth="1"/>
    <col min="20" max="20" width="11.7109375" style="4" customWidth="1"/>
    <col min="21" max="21" width="10.5703125" style="4" customWidth="1"/>
    <col min="22" max="22" width="12.140625" style="4" customWidth="1"/>
    <col min="23" max="23" width="11.5703125" style="30" customWidth="1"/>
    <col min="24" max="24" width="11.7109375" style="30" customWidth="1"/>
    <col min="25" max="25" width="12.42578125" style="30" customWidth="1"/>
    <col min="26" max="26" width="11.5703125" style="30" customWidth="1"/>
    <col min="27" max="27" width="11" style="30" customWidth="1"/>
    <col min="28" max="28" width="12.140625" style="30" customWidth="1"/>
    <col min="29" max="29" width="12.42578125" style="24" bestFit="1" customWidth="1"/>
    <col min="30" max="16384" width="9.140625" style="24"/>
  </cols>
  <sheetData>
    <row r="1" spans="1:29" x14ac:dyDescent="0.25">
      <c r="A1" s="8"/>
      <c r="B1" s="9"/>
      <c r="C1" s="8"/>
      <c r="E1" s="8"/>
      <c r="K1" s="8"/>
    </row>
    <row r="2" spans="1:29" ht="49.5" customHeight="1" x14ac:dyDescent="0.25">
      <c r="A2" s="394" t="s">
        <v>344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</row>
    <row r="3" spans="1:29" s="1" customFormat="1" ht="21" customHeight="1" x14ac:dyDescent="0.25">
      <c r="A3" s="396" t="s">
        <v>0</v>
      </c>
      <c r="B3" s="396" t="s">
        <v>8</v>
      </c>
      <c r="C3" s="463" t="s">
        <v>45</v>
      </c>
      <c r="D3" s="465" t="s">
        <v>7</v>
      </c>
      <c r="E3" s="391" t="s">
        <v>46</v>
      </c>
      <c r="F3" s="392"/>
      <c r="G3" s="392"/>
      <c r="H3" s="392"/>
      <c r="I3" s="392"/>
      <c r="J3" s="393"/>
      <c r="K3" s="388" t="s">
        <v>247</v>
      </c>
      <c r="L3" s="388"/>
      <c r="M3" s="388"/>
      <c r="N3" s="388"/>
      <c r="O3" s="388"/>
      <c r="P3" s="388"/>
      <c r="Q3" s="388" t="s">
        <v>248</v>
      </c>
      <c r="R3" s="388"/>
      <c r="S3" s="388"/>
      <c r="T3" s="388"/>
      <c r="U3" s="388"/>
      <c r="V3" s="388"/>
      <c r="W3" s="387" t="s">
        <v>345</v>
      </c>
      <c r="X3" s="387"/>
      <c r="Y3" s="387"/>
      <c r="Z3" s="387"/>
      <c r="AA3" s="387"/>
      <c r="AB3" s="387"/>
      <c r="AC3" s="385" t="s">
        <v>48</v>
      </c>
    </row>
    <row r="4" spans="1:29" s="2" customFormat="1" ht="39.75" customHeight="1" x14ac:dyDescent="0.25">
      <c r="A4" s="397"/>
      <c r="B4" s="397"/>
      <c r="C4" s="464"/>
      <c r="D4" s="466"/>
      <c r="E4" s="5" t="s">
        <v>1</v>
      </c>
      <c r="F4" s="25" t="s">
        <v>2</v>
      </c>
      <c r="G4" s="25" t="s">
        <v>3</v>
      </c>
      <c r="H4" s="25" t="s">
        <v>4</v>
      </c>
      <c r="I4" s="25" t="s">
        <v>5</v>
      </c>
      <c r="J4" s="78" t="s">
        <v>6</v>
      </c>
      <c r="K4" s="73" t="s">
        <v>1</v>
      </c>
      <c r="L4" s="25" t="s">
        <v>2</v>
      </c>
      <c r="M4" s="25" t="s">
        <v>3</v>
      </c>
      <c r="N4" s="25" t="s">
        <v>4</v>
      </c>
      <c r="O4" s="25" t="s">
        <v>5</v>
      </c>
      <c r="P4" s="78" t="s">
        <v>6</v>
      </c>
      <c r="Q4" s="73" t="s">
        <v>1</v>
      </c>
      <c r="R4" s="25" t="s">
        <v>2</v>
      </c>
      <c r="S4" s="25" t="s">
        <v>3</v>
      </c>
      <c r="T4" s="25" t="s">
        <v>4</v>
      </c>
      <c r="U4" s="25" t="s">
        <v>5</v>
      </c>
      <c r="V4" s="78" t="s">
        <v>6</v>
      </c>
      <c r="W4" s="73" t="s">
        <v>1</v>
      </c>
      <c r="X4" s="31" t="s">
        <v>2</v>
      </c>
      <c r="Y4" s="31" t="s">
        <v>3</v>
      </c>
      <c r="Z4" s="31" t="s">
        <v>4</v>
      </c>
      <c r="AA4" s="31" t="s">
        <v>5</v>
      </c>
      <c r="AB4" s="92" t="s">
        <v>6</v>
      </c>
      <c r="AC4" s="386"/>
    </row>
    <row r="5" spans="1:29" ht="19.5" customHeight="1" x14ac:dyDescent="0.25">
      <c r="A5" s="401">
        <v>16</v>
      </c>
      <c r="B5" s="398" t="s">
        <v>299</v>
      </c>
      <c r="C5" s="160" t="s">
        <v>9</v>
      </c>
      <c r="D5" s="152"/>
      <c r="E5" s="159">
        <f t="shared" ref="E5:AB5" si="0">SUM(E6:E11)</f>
        <v>3</v>
      </c>
      <c r="F5" s="159">
        <f t="shared" si="0"/>
        <v>0</v>
      </c>
      <c r="G5" s="159">
        <f t="shared" si="0"/>
        <v>0</v>
      </c>
      <c r="H5" s="159">
        <f t="shared" si="0"/>
        <v>3</v>
      </c>
      <c r="I5" s="159">
        <f t="shared" si="0"/>
        <v>0</v>
      </c>
      <c r="J5" s="159">
        <f t="shared" si="0"/>
        <v>0</v>
      </c>
      <c r="K5" s="159">
        <f t="shared" si="0"/>
        <v>1</v>
      </c>
      <c r="L5" s="159">
        <f t="shared" si="0"/>
        <v>0</v>
      </c>
      <c r="M5" s="159">
        <f t="shared" si="0"/>
        <v>0</v>
      </c>
      <c r="N5" s="159">
        <f t="shared" si="0"/>
        <v>1</v>
      </c>
      <c r="O5" s="159">
        <f t="shared" si="0"/>
        <v>0</v>
      </c>
      <c r="P5" s="159">
        <f t="shared" si="0"/>
        <v>0</v>
      </c>
      <c r="Q5" s="159">
        <f t="shared" si="0"/>
        <v>1</v>
      </c>
      <c r="R5" s="159">
        <f t="shared" si="0"/>
        <v>0</v>
      </c>
      <c r="S5" s="159">
        <f t="shared" si="0"/>
        <v>0</v>
      </c>
      <c r="T5" s="159">
        <f t="shared" si="0"/>
        <v>1</v>
      </c>
      <c r="U5" s="159">
        <f t="shared" si="0"/>
        <v>0</v>
      </c>
      <c r="V5" s="159">
        <f t="shared" si="0"/>
        <v>0</v>
      </c>
      <c r="W5" s="159">
        <f t="shared" si="0"/>
        <v>0</v>
      </c>
      <c r="X5" s="159">
        <f t="shared" si="0"/>
        <v>0</v>
      </c>
      <c r="Y5" s="159">
        <f t="shared" si="0"/>
        <v>0</v>
      </c>
      <c r="Z5" s="159">
        <f t="shared" si="0"/>
        <v>0</v>
      </c>
      <c r="AA5" s="159">
        <f t="shared" si="0"/>
        <v>0</v>
      </c>
      <c r="AB5" s="159">
        <f t="shared" si="0"/>
        <v>0</v>
      </c>
      <c r="AC5" s="149">
        <f>W5/Q5%</f>
        <v>0</v>
      </c>
    </row>
    <row r="6" spans="1:29" ht="165.75" customHeight="1" x14ac:dyDescent="0.25">
      <c r="A6" s="402"/>
      <c r="B6" s="399"/>
      <c r="C6" s="103" t="s">
        <v>172</v>
      </c>
      <c r="D6" s="69" t="s">
        <v>173</v>
      </c>
      <c r="E6" s="46">
        <f>F6+G6+H6+I6+J6</f>
        <v>0</v>
      </c>
      <c r="F6" s="159"/>
      <c r="G6" s="159"/>
      <c r="H6" s="159"/>
      <c r="I6" s="159"/>
      <c r="J6" s="159"/>
      <c r="K6" s="46">
        <f>L6+M6+N6+O6+P6</f>
        <v>0</v>
      </c>
      <c r="L6" s="159"/>
      <c r="M6" s="159"/>
      <c r="N6" s="159"/>
      <c r="O6" s="159"/>
      <c r="P6" s="159"/>
      <c r="Q6" s="46">
        <f>R6+S6+T6+U6+V6</f>
        <v>0</v>
      </c>
      <c r="R6" s="159"/>
      <c r="S6" s="159"/>
      <c r="T6" s="159"/>
      <c r="U6" s="159"/>
      <c r="V6" s="159"/>
      <c r="W6" s="46">
        <f>X6+Y6+Z6+AA6+AB6</f>
        <v>0</v>
      </c>
      <c r="X6" s="159"/>
      <c r="Y6" s="159"/>
      <c r="Z6" s="159"/>
      <c r="AA6" s="159"/>
      <c r="AB6" s="159"/>
      <c r="AC6" s="149" t="e">
        <f t="shared" ref="AC6:AC29" si="1">W6/Q6%</f>
        <v>#DIV/0!</v>
      </c>
    </row>
    <row r="7" spans="1:29" ht="142.5" customHeight="1" x14ac:dyDescent="0.25">
      <c r="A7" s="179"/>
      <c r="B7" s="178"/>
      <c r="C7" s="103" t="s">
        <v>174</v>
      </c>
      <c r="D7" s="69" t="s">
        <v>173</v>
      </c>
      <c r="E7" s="46">
        <f t="shared" ref="E7:E11" si="2">F7+G7+H7+I7+J7</f>
        <v>0</v>
      </c>
      <c r="F7" s="38"/>
      <c r="G7" s="38"/>
      <c r="H7" s="36"/>
      <c r="I7" s="38"/>
      <c r="J7" s="81"/>
      <c r="K7" s="46">
        <f t="shared" ref="K7:K33" si="3">L7+M7+N7+O7+P7</f>
        <v>0</v>
      </c>
      <c r="L7" s="38"/>
      <c r="M7" s="38"/>
      <c r="N7" s="159"/>
      <c r="O7" s="38"/>
      <c r="P7" s="81"/>
      <c r="Q7" s="46">
        <f t="shared" ref="Q7:Q11" si="4">R7+S7+T7+U7+V7</f>
        <v>0</v>
      </c>
      <c r="R7" s="38"/>
      <c r="S7" s="38"/>
      <c r="T7" s="159"/>
      <c r="U7" s="38"/>
      <c r="V7" s="81"/>
      <c r="W7" s="46">
        <f t="shared" ref="W7:W11" si="5">X7+Y7+Z7+AA7+AB7</f>
        <v>0</v>
      </c>
      <c r="X7" s="38"/>
      <c r="Y7" s="38"/>
      <c r="Z7" s="159"/>
      <c r="AA7" s="38"/>
      <c r="AB7" s="81"/>
      <c r="AC7" s="149" t="e">
        <f t="shared" si="1"/>
        <v>#DIV/0!</v>
      </c>
    </row>
    <row r="8" spans="1:29" ht="211.5" customHeight="1" x14ac:dyDescent="0.25">
      <c r="A8" s="179"/>
      <c r="B8" s="178"/>
      <c r="C8" s="103" t="s">
        <v>175</v>
      </c>
      <c r="D8" s="69" t="s">
        <v>173</v>
      </c>
      <c r="E8" s="46">
        <f t="shared" si="2"/>
        <v>0</v>
      </c>
      <c r="F8" s="38"/>
      <c r="G8" s="38"/>
      <c r="H8" s="36"/>
      <c r="I8" s="38"/>
      <c r="J8" s="81"/>
      <c r="K8" s="46">
        <f t="shared" si="3"/>
        <v>0</v>
      </c>
      <c r="L8" s="38"/>
      <c r="M8" s="38"/>
      <c r="N8" s="159"/>
      <c r="O8" s="38"/>
      <c r="P8" s="81"/>
      <c r="Q8" s="46">
        <f t="shared" si="4"/>
        <v>0</v>
      </c>
      <c r="R8" s="38"/>
      <c r="S8" s="38"/>
      <c r="T8" s="159"/>
      <c r="U8" s="38"/>
      <c r="V8" s="81"/>
      <c r="W8" s="46">
        <f t="shared" si="5"/>
        <v>0</v>
      </c>
      <c r="X8" s="38"/>
      <c r="Y8" s="38"/>
      <c r="Z8" s="159"/>
      <c r="AA8" s="38"/>
      <c r="AB8" s="81"/>
      <c r="AC8" s="149" t="e">
        <f t="shared" si="1"/>
        <v>#DIV/0!</v>
      </c>
    </row>
    <row r="9" spans="1:29" ht="330.75" customHeight="1" x14ac:dyDescent="0.25">
      <c r="A9" s="179"/>
      <c r="B9" s="178"/>
      <c r="C9" s="103" t="s">
        <v>176</v>
      </c>
      <c r="D9" s="69" t="s">
        <v>173</v>
      </c>
      <c r="E9" s="46">
        <f t="shared" si="2"/>
        <v>0</v>
      </c>
      <c r="F9" s="38"/>
      <c r="G9" s="38"/>
      <c r="H9" s="36"/>
      <c r="I9" s="38"/>
      <c r="J9" s="81"/>
      <c r="K9" s="46">
        <f t="shared" si="3"/>
        <v>0</v>
      </c>
      <c r="L9" s="38"/>
      <c r="M9" s="38"/>
      <c r="N9" s="159"/>
      <c r="O9" s="38"/>
      <c r="P9" s="81"/>
      <c r="Q9" s="46">
        <f t="shared" si="4"/>
        <v>0</v>
      </c>
      <c r="R9" s="38"/>
      <c r="S9" s="38"/>
      <c r="T9" s="159"/>
      <c r="U9" s="38"/>
      <c r="V9" s="81"/>
      <c r="W9" s="46">
        <f t="shared" si="5"/>
        <v>0</v>
      </c>
      <c r="X9" s="38"/>
      <c r="Y9" s="38"/>
      <c r="Z9" s="159"/>
      <c r="AA9" s="38"/>
      <c r="AB9" s="81"/>
      <c r="AC9" s="149" t="e">
        <f t="shared" si="1"/>
        <v>#DIV/0!</v>
      </c>
    </row>
    <row r="10" spans="1:29" ht="235.5" customHeight="1" x14ac:dyDescent="0.25">
      <c r="A10" s="179"/>
      <c r="B10" s="178"/>
      <c r="C10" s="103" t="s">
        <v>177</v>
      </c>
      <c r="D10" s="69" t="s">
        <v>173</v>
      </c>
      <c r="E10" s="46">
        <f t="shared" si="2"/>
        <v>0</v>
      </c>
      <c r="F10" s="38"/>
      <c r="G10" s="38"/>
      <c r="H10" s="36"/>
      <c r="I10" s="38"/>
      <c r="J10" s="81"/>
      <c r="K10" s="46">
        <f t="shared" si="3"/>
        <v>0</v>
      </c>
      <c r="L10" s="38"/>
      <c r="M10" s="38"/>
      <c r="N10" s="159"/>
      <c r="O10" s="38"/>
      <c r="P10" s="81"/>
      <c r="Q10" s="46">
        <f t="shared" si="4"/>
        <v>0</v>
      </c>
      <c r="R10" s="38"/>
      <c r="S10" s="38"/>
      <c r="T10" s="159"/>
      <c r="U10" s="38"/>
      <c r="V10" s="81"/>
      <c r="W10" s="46">
        <f t="shared" si="5"/>
        <v>0</v>
      </c>
      <c r="X10" s="38"/>
      <c r="Y10" s="38"/>
      <c r="Z10" s="159"/>
      <c r="AA10" s="38"/>
      <c r="AB10" s="81"/>
      <c r="AC10" s="149" t="e">
        <f t="shared" si="1"/>
        <v>#DIV/0!</v>
      </c>
    </row>
    <row r="11" spans="1:29" ht="147.75" customHeight="1" x14ac:dyDescent="0.25">
      <c r="A11" s="179"/>
      <c r="B11" s="180"/>
      <c r="C11" s="103" t="s">
        <v>171</v>
      </c>
      <c r="D11" s="69" t="s">
        <v>173</v>
      </c>
      <c r="E11" s="46">
        <f t="shared" si="2"/>
        <v>3</v>
      </c>
      <c r="F11" s="38"/>
      <c r="G11" s="38"/>
      <c r="H11" s="36">
        <v>3</v>
      </c>
      <c r="I11" s="38"/>
      <c r="J11" s="81"/>
      <c r="K11" s="46">
        <f t="shared" si="3"/>
        <v>1</v>
      </c>
      <c r="L11" s="38"/>
      <c r="M11" s="38"/>
      <c r="N11" s="159">
        <v>1</v>
      </c>
      <c r="O11" s="38"/>
      <c r="P11" s="81"/>
      <c r="Q11" s="46">
        <f t="shared" si="4"/>
        <v>1</v>
      </c>
      <c r="R11" s="38"/>
      <c r="S11" s="38"/>
      <c r="T11" s="159">
        <v>1</v>
      </c>
      <c r="U11" s="38"/>
      <c r="V11" s="81"/>
      <c r="W11" s="46">
        <f t="shared" si="5"/>
        <v>0</v>
      </c>
      <c r="X11" s="38"/>
      <c r="Y11" s="38"/>
      <c r="Z11" s="159"/>
      <c r="AA11" s="38"/>
      <c r="AB11" s="81"/>
      <c r="AC11" s="149">
        <f t="shared" si="1"/>
        <v>0</v>
      </c>
    </row>
    <row r="12" spans="1:29" ht="30" hidden="1" customHeight="1" x14ac:dyDescent="0.25">
      <c r="A12" s="21"/>
      <c r="B12" s="27" t="s">
        <v>27</v>
      </c>
      <c r="C12" s="108" t="s">
        <v>36</v>
      </c>
      <c r="D12" s="109"/>
      <c r="E12" s="110"/>
      <c r="F12" s="110"/>
      <c r="G12" s="110"/>
      <c r="H12" s="110"/>
      <c r="I12" s="110"/>
      <c r="J12" s="110"/>
      <c r="K12" s="165">
        <f t="shared" si="3"/>
        <v>0</v>
      </c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26"/>
      <c r="X12" s="120"/>
      <c r="Y12" s="120"/>
      <c r="Z12" s="120"/>
      <c r="AA12" s="120"/>
      <c r="AB12" s="121"/>
      <c r="AC12" s="122" t="e">
        <f t="shared" si="1"/>
        <v>#DIV/0!</v>
      </c>
    </row>
    <row r="13" spans="1:29" ht="105" hidden="1" customHeight="1" x14ac:dyDescent="0.25">
      <c r="A13" s="22"/>
      <c r="B13" s="23"/>
      <c r="C13" s="18" t="s">
        <v>9</v>
      </c>
      <c r="D13" s="18"/>
      <c r="E13" s="58">
        <f>E14+E16+E17+E18+E19</f>
        <v>13063.098</v>
      </c>
      <c r="F13" s="58">
        <f t="shared" ref="F13:AB13" si="6">F14+F16+F17+F18+F19</f>
        <v>0</v>
      </c>
      <c r="G13" s="58">
        <f t="shared" si="6"/>
        <v>0</v>
      </c>
      <c r="H13" s="58">
        <f t="shared" si="6"/>
        <v>13063.098</v>
      </c>
      <c r="I13" s="58">
        <f t="shared" si="6"/>
        <v>0</v>
      </c>
      <c r="J13" s="58">
        <f t="shared" si="6"/>
        <v>0</v>
      </c>
      <c r="K13" s="46">
        <f t="shared" si="3"/>
        <v>4062.7869999999998</v>
      </c>
      <c r="L13" s="58">
        <f t="shared" si="6"/>
        <v>0</v>
      </c>
      <c r="M13" s="58">
        <f t="shared" si="6"/>
        <v>0</v>
      </c>
      <c r="N13" s="58">
        <f t="shared" si="6"/>
        <v>4062.7869999999998</v>
      </c>
      <c r="O13" s="58">
        <f t="shared" si="6"/>
        <v>0</v>
      </c>
      <c r="P13" s="58">
        <f t="shared" si="6"/>
        <v>0</v>
      </c>
      <c r="Q13" s="58">
        <f t="shared" si="6"/>
        <v>0</v>
      </c>
      <c r="R13" s="58"/>
      <c r="S13" s="58"/>
      <c r="T13" s="58"/>
      <c r="U13" s="58"/>
      <c r="V13" s="58"/>
      <c r="W13" s="59">
        <f t="shared" si="6"/>
        <v>0</v>
      </c>
      <c r="X13" s="41">
        <f t="shared" si="6"/>
        <v>0</v>
      </c>
      <c r="Y13" s="41">
        <f t="shared" si="6"/>
        <v>0</v>
      </c>
      <c r="Z13" s="41"/>
      <c r="AA13" s="41">
        <f t="shared" si="6"/>
        <v>0</v>
      </c>
      <c r="AB13" s="80">
        <f t="shared" si="6"/>
        <v>0</v>
      </c>
      <c r="AC13" s="90" t="e">
        <f t="shared" si="1"/>
        <v>#DIV/0!</v>
      </c>
    </row>
    <row r="14" spans="1:29" ht="30" hidden="1" customHeight="1" x14ac:dyDescent="0.25">
      <c r="A14" s="432">
        <v>20</v>
      </c>
      <c r="B14" s="442" t="s">
        <v>43</v>
      </c>
      <c r="C14" s="14" t="s">
        <v>20</v>
      </c>
      <c r="D14" s="435" t="s">
        <v>21</v>
      </c>
      <c r="E14" s="41">
        <f>F14+G14+H14+I14+J14</f>
        <v>8422.7240000000002</v>
      </c>
      <c r="F14" s="41"/>
      <c r="G14" s="41"/>
      <c r="H14" s="36">
        <f>3021.907+2760.271+2640.546</f>
        <v>8422.7240000000002</v>
      </c>
      <c r="I14" s="41"/>
      <c r="J14" s="41"/>
      <c r="K14" s="46">
        <f t="shared" si="3"/>
        <v>2640.5459999999998</v>
      </c>
      <c r="L14" s="41"/>
      <c r="M14" s="41"/>
      <c r="N14" s="36">
        <v>2640.5459999999998</v>
      </c>
      <c r="O14" s="41"/>
      <c r="P14" s="41"/>
      <c r="Q14" s="58">
        <f t="shared" ref="Q14:Q18" si="7">R14+S14+T14+U14+V14</f>
        <v>0</v>
      </c>
      <c r="R14" s="41"/>
      <c r="S14" s="41"/>
      <c r="T14" s="47"/>
      <c r="U14" s="41"/>
      <c r="V14" s="41"/>
      <c r="W14" s="39">
        <f t="shared" ref="W14:W19" si="8">X14+Y14+Z14+AA14+AB14</f>
        <v>0</v>
      </c>
      <c r="X14" s="40"/>
      <c r="Y14" s="40"/>
      <c r="Z14" s="40"/>
      <c r="AA14" s="40"/>
      <c r="AB14" s="95"/>
      <c r="AC14" s="90" t="e">
        <f t="shared" si="1"/>
        <v>#DIV/0!</v>
      </c>
    </row>
    <row r="15" spans="1:29" ht="63" hidden="1" customHeight="1" x14ac:dyDescent="0.25">
      <c r="A15" s="432"/>
      <c r="B15" s="443"/>
      <c r="C15" s="14" t="s">
        <v>22</v>
      </c>
      <c r="D15" s="438"/>
      <c r="E15" s="41">
        <f>E16+E17+E18</f>
        <v>0</v>
      </c>
      <c r="F15" s="41"/>
      <c r="G15" s="41"/>
      <c r="H15" s="36"/>
      <c r="I15" s="41"/>
      <c r="J15" s="41"/>
      <c r="K15" s="46">
        <f t="shared" si="3"/>
        <v>0</v>
      </c>
      <c r="L15" s="41"/>
      <c r="M15" s="41"/>
      <c r="N15" s="36"/>
      <c r="O15" s="41"/>
      <c r="P15" s="41"/>
      <c r="Q15" s="58"/>
      <c r="R15" s="41"/>
      <c r="S15" s="41"/>
      <c r="T15" s="47"/>
      <c r="U15" s="41"/>
      <c r="V15" s="41"/>
      <c r="W15" s="39">
        <f t="shared" si="8"/>
        <v>0</v>
      </c>
      <c r="X15" s="40"/>
      <c r="Y15" s="40"/>
      <c r="Z15" s="40"/>
      <c r="AA15" s="40"/>
      <c r="AB15" s="95"/>
      <c r="AC15" s="90" t="e">
        <f t="shared" si="1"/>
        <v>#DIV/0!</v>
      </c>
    </row>
    <row r="16" spans="1:29" ht="16.5" hidden="1" customHeight="1" x14ac:dyDescent="0.25">
      <c r="A16" s="432"/>
      <c r="B16" s="443"/>
      <c r="C16" s="14" t="s">
        <v>23</v>
      </c>
      <c r="D16" s="438"/>
      <c r="E16" s="41">
        <f>F16+G16+H16+I16+J16</f>
        <v>0</v>
      </c>
      <c r="F16" s="41"/>
      <c r="G16" s="41"/>
      <c r="H16" s="36"/>
      <c r="I16" s="41"/>
      <c r="J16" s="41"/>
      <c r="K16" s="46">
        <f t="shared" si="3"/>
        <v>0</v>
      </c>
      <c r="L16" s="41"/>
      <c r="M16" s="41"/>
      <c r="N16" s="36">
        <v>0</v>
      </c>
      <c r="O16" s="41"/>
      <c r="P16" s="41">
        <v>0</v>
      </c>
      <c r="Q16" s="58">
        <f t="shared" si="7"/>
        <v>0</v>
      </c>
      <c r="R16" s="41"/>
      <c r="S16" s="41"/>
      <c r="T16" s="47"/>
      <c r="U16" s="41"/>
      <c r="V16" s="41"/>
      <c r="W16" s="39">
        <f t="shared" si="8"/>
        <v>0</v>
      </c>
      <c r="X16" s="40"/>
      <c r="Y16" s="40"/>
      <c r="Z16" s="40"/>
      <c r="AA16" s="40"/>
      <c r="AB16" s="95"/>
      <c r="AC16" s="90" t="e">
        <f t="shared" si="1"/>
        <v>#DIV/0!</v>
      </c>
    </row>
    <row r="17" spans="1:29" ht="15" hidden="1" customHeight="1" x14ac:dyDescent="0.25">
      <c r="A17" s="432"/>
      <c r="B17" s="443"/>
      <c r="C17" s="14" t="s">
        <v>24</v>
      </c>
      <c r="D17" s="438"/>
      <c r="E17" s="41">
        <f t="shared" ref="E17:E19" si="9">F17+G17+H17+I17+J17</f>
        <v>0</v>
      </c>
      <c r="F17" s="41"/>
      <c r="G17" s="41"/>
      <c r="H17" s="36"/>
      <c r="I17" s="41"/>
      <c r="J17" s="41"/>
      <c r="K17" s="46">
        <f t="shared" si="3"/>
        <v>0</v>
      </c>
      <c r="L17" s="41"/>
      <c r="M17" s="41"/>
      <c r="N17" s="36">
        <v>0</v>
      </c>
      <c r="O17" s="41"/>
      <c r="P17" s="41">
        <v>0</v>
      </c>
      <c r="Q17" s="58">
        <f t="shared" si="7"/>
        <v>0</v>
      </c>
      <c r="R17" s="41"/>
      <c r="S17" s="41"/>
      <c r="T17" s="47"/>
      <c r="U17" s="41"/>
      <c r="V17" s="41"/>
      <c r="W17" s="39">
        <f t="shared" si="8"/>
        <v>0</v>
      </c>
      <c r="X17" s="40"/>
      <c r="Y17" s="40"/>
      <c r="Z17" s="40"/>
      <c r="AA17" s="40"/>
      <c r="AB17" s="95"/>
      <c r="AC17" s="90" t="e">
        <f t="shared" si="1"/>
        <v>#DIV/0!</v>
      </c>
    </row>
    <row r="18" spans="1:29" ht="15" hidden="1" customHeight="1" x14ac:dyDescent="0.25">
      <c r="A18" s="432"/>
      <c r="B18" s="443"/>
      <c r="C18" s="14" t="s">
        <v>25</v>
      </c>
      <c r="D18" s="438"/>
      <c r="E18" s="41">
        <f t="shared" si="9"/>
        <v>0</v>
      </c>
      <c r="F18" s="41"/>
      <c r="G18" s="41"/>
      <c r="H18" s="36"/>
      <c r="I18" s="41"/>
      <c r="J18" s="41"/>
      <c r="K18" s="46">
        <f t="shared" si="3"/>
        <v>0</v>
      </c>
      <c r="L18" s="41"/>
      <c r="M18" s="41"/>
      <c r="N18" s="36">
        <v>0</v>
      </c>
      <c r="O18" s="41"/>
      <c r="P18" s="41">
        <v>0</v>
      </c>
      <c r="Q18" s="58">
        <f t="shared" si="7"/>
        <v>0</v>
      </c>
      <c r="R18" s="41"/>
      <c r="S18" s="41"/>
      <c r="T18" s="47"/>
      <c r="U18" s="41"/>
      <c r="V18" s="41"/>
      <c r="W18" s="39">
        <f t="shared" si="8"/>
        <v>0</v>
      </c>
      <c r="X18" s="40"/>
      <c r="Y18" s="40"/>
      <c r="Z18" s="40"/>
      <c r="AA18" s="40"/>
      <c r="AB18" s="95"/>
      <c r="AC18" s="90" t="e">
        <f t="shared" si="1"/>
        <v>#DIV/0!</v>
      </c>
    </row>
    <row r="19" spans="1:29" ht="197.25" hidden="1" customHeight="1" x14ac:dyDescent="0.25">
      <c r="A19" s="432"/>
      <c r="B19" s="444"/>
      <c r="C19" s="14" t="s">
        <v>26</v>
      </c>
      <c r="D19" s="436"/>
      <c r="E19" s="41">
        <f t="shared" si="9"/>
        <v>4640.3739999999998</v>
      </c>
      <c r="F19" s="41"/>
      <c r="G19" s="41"/>
      <c r="H19" s="36">
        <f>1663.742+1554.391+1422.241</f>
        <v>4640.3739999999998</v>
      </c>
      <c r="I19" s="41"/>
      <c r="J19" s="41"/>
      <c r="K19" s="46">
        <f t="shared" si="3"/>
        <v>1422.241</v>
      </c>
      <c r="L19" s="41"/>
      <c r="M19" s="41"/>
      <c r="N19" s="36">
        <v>1422.241</v>
      </c>
      <c r="O19" s="41"/>
      <c r="P19" s="41"/>
      <c r="Q19" s="58">
        <f>T19</f>
        <v>0</v>
      </c>
      <c r="R19" s="41"/>
      <c r="S19" s="41"/>
      <c r="T19" s="47"/>
      <c r="U19" s="41"/>
      <c r="V19" s="41"/>
      <c r="W19" s="39">
        <f t="shared" si="8"/>
        <v>0</v>
      </c>
      <c r="X19" s="40"/>
      <c r="Y19" s="40"/>
      <c r="Z19" s="40"/>
      <c r="AA19" s="40"/>
      <c r="AB19" s="95"/>
      <c r="AC19" s="90" t="e">
        <f t="shared" si="1"/>
        <v>#DIV/0!</v>
      </c>
    </row>
    <row r="20" spans="1:29" ht="15" hidden="1" customHeight="1" x14ac:dyDescent="0.25">
      <c r="A20" s="22"/>
      <c r="B20" s="23"/>
      <c r="C20" s="18" t="s">
        <v>9</v>
      </c>
      <c r="D20" s="18"/>
      <c r="E20" s="58">
        <f>E21+E22+E23+E24+E25+E26+E27</f>
        <v>405844.64</v>
      </c>
      <c r="F20" s="58">
        <f t="shared" ref="F20:AB20" si="10">F21+F22+F23+F24+F25+F26+F27</f>
        <v>0</v>
      </c>
      <c r="G20" s="58">
        <f t="shared" si="10"/>
        <v>227773.6</v>
      </c>
      <c r="H20" s="58">
        <f t="shared" si="10"/>
        <v>178071.04000000001</v>
      </c>
      <c r="I20" s="58">
        <f t="shared" si="10"/>
        <v>0</v>
      </c>
      <c r="J20" s="58">
        <f t="shared" si="10"/>
        <v>0</v>
      </c>
      <c r="K20" s="46">
        <f t="shared" si="3"/>
        <v>270742.82999999996</v>
      </c>
      <c r="L20" s="58">
        <f t="shared" si="10"/>
        <v>0</v>
      </c>
      <c r="M20" s="58">
        <f t="shared" si="10"/>
        <v>148744.99</v>
      </c>
      <c r="N20" s="58">
        <f t="shared" si="10"/>
        <v>121997.84</v>
      </c>
      <c r="O20" s="58">
        <f t="shared" si="10"/>
        <v>0</v>
      </c>
      <c r="P20" s="58">
        <f t="shared" si="10"/>
        <v>0</v>
      </c>
      <c r="Q20" s="58">
        <f t="shared" si="10"/>
        <v>270742.83</v>
      </c>
      <c r="R20" s="58"/>
      <c r="S20" s="58"/>
      <c r="T20" s="58"/>
      <c r="U20" s="58"/>
      <c r="V20" s="58"/>
      <c r="W20" s="59">
        <f t="shared" si="10"/>
        <v>55153.303</v>
      </c>
      <c r="X20" s="41">
        <f t="shared" si="10"/>
        <v>0</v>
      </c>
      <c r="Y20" s="41">
        <f t="shared" si="10"/>
        <v>55153.303</v>
      </c>
      <c r="Z20" s="41"/>
      <c r="AA20" s="41">
        <f t="shared" si="10"/>
        <v>0</v>
      </c>
      <c r="AB20" s="80">
        <f t="shared" si="10"/>
        <v>0</v>
      </c>
      <c r="AC20" s="90">
        <f t="shared" si="1"/>
        <v>20.371103825722734</v>
      </c>
    </row>
    <row r="21" spans="1:29" ht="93" hidden="1" customHeight="1" x14ac:dyDescent="0.25">
      <c r="A21" s="439">
        <v>21</v>
      </c>
      <c r="B21" s="442" t="s">
        <v>44</v>
      </c>
      <c r="C21" s="13" t="s">
        <v>37</v>
      </c>
      <c r="D21" s="435" t="s">
        <v>28</v>
      </c>
      <c r="E21" s="36">
        <f>F21+G21+H21+I21+J21</f>
        <v>206761.7</v>
      </c>
      <c r="F21" s="36"/>
      <c r="G21" s="36">
        <v>136906.20000000001</v>
      </c>
      <c r="H21" s="36">
        <v>69855.5</v>
      </c>
      <c r="I21" s="36"/>
      <c r="J21" s="36"/>
      <c r="K21" s="46">
        <f t="shared" si="3"/>
        <v>153012.29999999999</v>
      </c>
      <c r="L21" s="36"/>
      <c r="M21" s="36">
        <v>126235.67</v>
      </c>
      <c r="N21" s="36">
        <v>26776.63</v>
      </c>
      <c r="O21" s="36"/>
      <c r="P21" s="36"/>
      <c r="Q21" s="58">
        <v>153012.29999999999</v>
      </c>
      <c r="R21" s="36"/>
      <c r="S21" s="36"/>
      <c r="T21" s="47"/>
      <c r="U21" s="36"/>
      <c r="V21" s="36"/>
      <c r="W21" s="39">
        <f>X21+Y21+Z21+AA21+AB21</f>
        <v>29255.284</v>
      </c>
      <c r="X21" s="40"/>
      <c r="Y21" s="40">
        <v>29255.284</v>
      </c>
      <c r="Z21" s="40"/>
      <c r="AA21" s="40"/>
      <c r="AB21" s="95"/>
      <c r="AC21" s="90">
        <f t="shared" si="1"/>
        <v>19.119563590639448</v>
      </c>
    </row>
    <row r="22" spans="1:29" ht="108.75" hidden="1" customHeight="1" x14ac:dyDescent="0.25">
      <c r="A22" s="440"/>
      <c r="B22" s="443"/>
      <c r="C22" s="13" t="s">
        <v>38</v>
      </c>
      <c r="D22" s="438"/>
      <c r="E22" s="36">
        <f t="shared" ref="E22:E27" si="11">F22+G22+H22+I22+J22</f>
        <v>110951.09999999999</v>
      </c>
      <c r="F22" s="36"/>
      <c r="G22" s="36">
        <v>80793.899999999994</v>
      </c>
      <c r="H22" s="36">
        <v>30157.200000000001</v>
      </c>
      <c r="I22" s="36"/>
      <c r="J22" s="36"/>
      <c r="K22" s="46">
        <f t="shared" si="3"/>
        <v>87391.55</v>
      </c>
      <c r="L22" s="36"/>
      <c r="M22" s="36">
        <v>11036.22</v>
      </c>
      <c r="N22" s="36">
        <v>76355.33</v>
      </c>
      <c r="O22" s="36"/>
      <c r="P22" s="36"/>
      <c r="Q22" s="58">
        <v>87391.55</v>
      </c>
      <c r="R22" s="36"/>
      <c r="S22" s="36"/>
      <c r="T22" s="47"/>
      <c r="U22" s="36"/>
      <c r="V22" s="36"/>
      <c r="W22" s="39">
        <f t="shared" ref="W22:W27" si="12">X22+Y22+Z22+AA22+AB22</f>
        <v>23051.419000000002</v>
      </c>
      <c r="X22" s="40"/>
      <c r="Y22" s="40">
        <v>23051.419000000002</v>
      </c>
      <c r="Z22" s="40"/>
      <c r="AA22" s="40"/>
      <c r="AB22" s="95"/>
      <c r="AC22" s="90">
        <f t="shared" si="1"/>
        <v>26.377171477105051</v>
      </c>
    </row>
    <row r="23" spans="1:29" ht="98.25" hidden="1" customHeight="1" x14ac:dyDescent="0.25">
      <c r="A23" s="440"/>
      <c r="B23" s="443"/>
      <c r="C23" s="13" t="s">
        <v>39</v>
      </c>
      <c r="D23" s="438"/>
      <c r="E23" s="36">
        <f t="shared" si="11"/>
        <v>12059.099999999999</v>
      </c>
      <c r="F23" s="36"/>
      <c r="G23" s="36"/>
      <c r="H23" s="36">
        <f>6935.2+5123.9</f>
        <v>12059.099999999999</v>
      </c>
      <c r="I23" s="36"/>
      <c r="J23" s="36"/>
      <c r="K23" s="46">
        <f t="shared" si="3"/>
        <v>3246.92</v>
      </c>
      <c r="L23" s="36"/>
      <c r="M23" s="36"/>
      <c r="N23" s="36">
        <v>3246.92</v>
      </c>
      <c r="O23" s="36"/>
      <c r="P23" s="36"/>
      <c r="Q23" s="58">
        <v>3246.92</v>
      </c>
      <c r="R23" s="36"/>
      <c r="S23" s="36"/>
      <c r="T23" s="47"/>
      <c r="U23" s="36"/>
      <c r="V23" s="36"/>
      <c r="W23" s="39">
        <f t="shared" si="12"/>
        <v>0</v>
      </c>
      <c r="X23" s="40"/>
      <c r="Y23" s="40"/>
      <c r="Z23" s="40"/>
      <c r="AA23" s="40"/>
      <c r="AB23" s="95"/>
      <c r="AC23" s="90">
        <f t="shared" si="1"/>
        <v>0</v>
      </c>
    </row>
    <row r="24" spans="1:29" ht="75" hidden="1" customHeight="1" x14ac:dyDescent="0.25">
      <c r="A24" s="440"/>
      <c r="B24" s="443"/>
      <c r="C24" s="13" t="s">
        <v>40</v>
      </c>
      <c r="D24" s="438"/>
      <c r="E24" s="36">
        <f t="shared" si="11"/>
        <v>7074.84</v>
      </c>
      <c r="F24" s="36"/>
      <c r="G24" s="36"/>
      <c r="H24" s="36">
        <v>7074.84</v>
      </c>
      <c r="I24" s="36"/>
      <c r="J24" s="36"/>
      <c r="K24" s="46">
        <f t="shared" si="3"/>
        <v>2263.14</v>
      </c>
      <c r="L24" s="36"/>
      <c r="M24" s="36"/>
      <c r="N24" s="36">
        <v>2263.14</v>
      </c>
      <c r="O24" s="36"/>
      <c r="P24" s="36"/>
      <c r="Q24" s="58">
        <v>2263.14</v>
      </c>
      <c r="R24" s="36"/>
      <c r="S24" s="36"/>
      <c r="T24" s="47"/>
      <c r="U24" s="36"/>
      <c r="V24" s="36"/>
      <c r="W24" s="39">
        <f t="shared" si="12"/>
        <v>0</v>
      </c>
      <c r="X24" s="40"/>
      <c r="Y24" s="40"/>
      <c r="Z24" s="40"/>
      <c r="AA24" s="40"/>
      <c r="AB24" s="95"/>
      <c r="AC24" s="90">
        <f t="shared" si="1"/>
        <v>0</v>
      </c>
    </row>
    <row r="25" spans="1:29" ht="70.5" hidden="1" customHeight="1" x14ac:dyDescent="0.25">
      <c r="A25" s="440"/>
      <c r="B25" s="443"/>
      <c r="C25" s="13" t="s">
        <v>41</v>
      </c>
      <c r="D25" s="438"/>
      <c r="E25" s="36">
        <f t="shared" si="11"/>
        <v>16083.7</v>
      </c>
      <c r="F25" s="36"/>
      <c r="G25" s="36"/>
      <c r="H25" s="36">
        <v>16083.7</v>
      </c>
      <c r="I25" s="36"/>
      <c r="J25" s="36"/>
      <c r="K25" s="46">
        <f t="shared" si="3"/>
        <v>6274.65</v>
      </c>
      <c r="L25" s="36"/>
      <c r="M25" s="36"/>
      <c r="N25" s="36">
        <v>6274.65</v>
      </c>
      <c r="O25" s="36"/>
      <c r="P25" s="36"/>
      <c r="Q25" s="58">
        <v>6274.65</v>
      </c>
      <c r="R25" s="36"/>
      <c r="S25" s="36"/>
      <c r="T25" s="47"/>
      <c r="U25" s="36"/>
      <c r="V25" s="36"/>
      <c r="W25" s="39">
        <f t="shared" si="12"/>
        <v>0</v>
      </c>
      <c r="X25" s="40"/>
      <c r="Y25" s="40"/>
      <c r="Z25" s="40"/>
      <c r="AA25" s="40"/>
      <c r="AB25" s="95"/>
      <c r="AC25" s="90">
        <f t="shared" si="1"/>
        <v>0</v>
      </c>
    </row>
    <row r="26" spans="1:29" ht="53.25" hidden="1" customHeight="1" x14ac:dyDescent="0.25">
      <c r="A26" s="440"/>
      <c r="B26" s="443"/>
      <c r="C26" s="13" t="s">
        <v>42</v>
      </c>
      <c r="D26" s="438"/>
      <c r="E26" s="36">
        <f t="shared" si="11"/>
        <v>42914.5</v>
      </c>
      <c r="F26" s="36"/>
      <c r="G26" s="36">
        <v>10073.5</v>
      </c>
      <c r="H26" s="36">
        <v>32841</v>
      </c>
      <c r="I26" s="36"/>
      <c r="J26" s="36"/>
      <c r="K26" s="46">
        <f t="shared" si="3"/>
        <v>18554.27</v>
      </c>
      <c r="L26" s="36"/>
      <c r="M26" s="36">
        <v>11473.1</v>
      </c>
      <c r="N26" s="36">
        <v>7081.17</v>
      </c>
      <c r="O26" s="36"/>
      <c r="P26" s="36"/>
      <c r="Q26" s="58">
        <v>18554.27</v>
      </c>
      <c r="R26" s="36"/>
      <c r="S26" s="36">
        <v>11473.1</v>
      </c>
      <c r="T26" s="47"/>
      <c r="U26" s="36"/>
      <c r="V26" s="36"/>
      <c r="W26" s="39">
        <f t="shared" si="12"/>
        <v>2846.6</v>
      </c>
      <c r="X26" s="40"/>
      <c r="Y26" s="40">
        <v>2846.6</v>
      </c>
      <c r="Z26" s="40"/>
      <c r="AA26" s="40"/>
      <c r="AB26" s="95"/>
      <c r="AC26" s="90">
        <f t="shared" si="1"/>
        <v>15.342021001095704</v>
      </c>
    </row>
    <row r="27" spans="1:29" ht="201" hidden="1" customHeight="1" x14ac:dyDescent="0.25">
      <c r="A27" s="441"/>
      <c r="B27" s="444"/>
      <c r="C27" s="13" t="s">
        <v>29</v>
      </c>
      <c r="D27" s="436"/>
      <c r="E27" s="36">
        <f t="shared" si="11"/>
        <v>9999.7000000000007</v>
      </c>
      <c r="F27" s="36"/>
      <c r="G27" s="36"/>
      <c r="H27" s="36">
        <v>9999.7000000000007</v>
      </c>
      <c r="I27" s="36"/>
      <c r="J27" s="36"/>
      <c r="K27" s="46">
        <f t="shared" si="3"/>
        <v>0</v>
      </c>
      <c r="L27" s="36"/>
      <c r="M27" s="36"/>
      <c r="N27" s="36">
        <v>0</v>
      </c>
      <c r="O27" s="36"/>
      <c r="P27" s="36"/>
      <c r="Q27" s="58">
        <v>0</v>
      </c>
      <c r="R27" s="36"/>
      <c r="S27" s="36"/>
      <c r="T27" s="47"/>
      <c r="U27" s="36"/>
      <c r="V27" s="36"/>
      <c r="W27" s="39">
        <f t="shared" si="12"/>
        <v>0</v>
      </c>
      <c r="X27" s="40"/>
      <c r="Y27" s="40"/>
      <c r="Z27" s="40"/>
      <c r="AA27" s="40"/>
      <c r="AB27" s="95"/>
      <c r="AC27" s="90" t="e">
        <f t="shared" si="1"/>
        <v>#DIV/0!</v>
      </c>
    </row>
    <row r="28" spans="1:29" ht="15" hidden="1" customHeight="1" x14ac:dyDescent="0.25">
      <c r="A28" s="19"/>
      <c r="B28" s="20" t="s">
        <v>31</v>
      </c>
      <c r="C28" s="17"/>
      <c r="D28" s="17"/>
      <c r="E28" s="58">
        <f>E20+E13</f>
        <v>418907.73800000001</v>
      </c>
      <c r="F28" s="58">
        <f t="shared" ref="F28:AB28" si="13">F20+F13</f>
        <v>0</v>
      </c>
      <c r="G28" s="58">
        <f t="shared" si="13"/>
        <v>227773.6</v>
      </c>
      <c r="H28" s="58">
        <f t="shared" si="13"/>
        <v>191134.13800000001</v>
      </c>
      <c r="I28" s="58">
        <f t="shared" si="13"/>
        <v>0</v>
      </c>
      <c r="J28" s="58">
        <f t="shared" si="13"/>
        <v>0</v>
      </c>
      <c r="K28" s="46">
        <f t="shared" si="3"/>
        <v>274805.61699999997</v>
      </c>
      <c r="L28" s="58">
        <f t="shared" si="13"/>
        <v>0</v>
      </c>
      <c r="M28" s="58">
        <f t="shared" si="13"/>
        <v>148744.99</v>
      </c>
      <c r="N28" s="58">
        <f t="shared" si="13"/>
        <v>126060.62699999999</v>
      </c>
      <c r="O28" s="58">
        <f t="shared" si="13"/>
        <v>0</v>
      </c>
      <c r="P28" s="58">
        <f t="shared" si="13"/>
        <v>0</v>
      </c>
      <c r="Q28" s="58">
        <f t="shared" si="13"/>
        <v>270742.83</v>
      </c>
      <c r="R28" s="58">
        <f t="shared" si="13"/>
        <v>0</v>
      </c>
      <c r="S28" s="58">
        <f t="shared" si="13"/>
        <v>0</v>
      </c>
      <c r="T28" s="58">
        <f t="shared" si="13"/>
        <v>0</v>
      </c>
      <c r="U28" s="58">
        <f t="shared" si="13"/>
        <v>0</v>
      </c>
      <c r="V28" s="58">
        <f t="shared" si="13"/>
        <v>0</v>
      </c>
      <c r="W28" s="59">
        <f t="shared" si="13"/>
        <v>55153.303</v>
      </c>
      <c r="X28" s="41">
        <f t="shared" si="13"/>
        <v>0</v>
      </c>
      <c r="Y28" s="41">
        <f t="shared" si="13"/>
        <v>55153.303</v>
      </c>
      <c r="Z28" s="41"/>
      <c r="AA28" s="41">
        <f t="shared" si="13"/>
        <v>0</v>
      </c>
      <c r="AB28" s="41">
        <f t="shared" si="13"/>
        <v>0</v>
      </c>
      <c r="AC28" s="48">
        <f t="shared" si="1"/>
        <v>20.371103825722734</v>
      </c>
    </row>
    <row r="29" spans="1:29" ht="15" hidden="1" customHeight="1" x14ac:dyDescent="0.25">
      <c r="A29" s="19"/>
      <c r="B29" s="20" t="s">
        <v>32</v>
      </c>
      <c r="C29" s="17" t="s">
        <v>33</v>
      </c>
      <c r="D29" s="17"/>
      <c r="E29" s="63" t="e">
        <f>E28+#REF!</f>
        <v>#REF!</v>
      </c>
      <c r="F29" s="63" t="e">
        <f>F28+#REF!</f>
        <v>#REF!</v>
      </c>
      <c r="G29" s="63" t="e">
        <f>G28+#REF!</f>
        <v>#REF!</v>
      </c>
      <c r="H29" s="63" t="e">
        <f>H28+#REF!</f>
        <v>#REF!</v>
      </c>
      <c r="I29" s="63" t="e">
        <f>I28+#REF!</f>
        <v>#REF!</v>
      </c>
      <c r="J29" s="63" t="e">
        <f>J28+#REF!</f>
        <v>#REF!</v>
      </c>
      <c r="K29" s="46" t="e">
        <f t="shared" si="3"/>
        <v>#REF!</v>
      </c>
      <c r="L29" s="63" t="e">
        <f>L28+#REF!</f>
        <v>#REF!</v>
      </c>
      <c r="M29" s="63" t="e">
        <f>M28+#REF!</f>
        <v>#REF!</v>
      </c>
      <c r="N29" s="63" t="e">
        <f>N28+#REF!</f>
        <v>#REF!</v>
      </c>
      <c r="O29" s="63" t="e">
        <f>O28+#REF!</f>
        <v>#REF!</v>
      </c>
      <c r="P29" s="63" t="e">
        <f>P28+#REF!</f>
        <v>#REF!</v>
      </c>
      <c r="Q29" s="63" t="e">
        <f>Q28+#REF!</f>
        <v>#REF!</v>
      </c>
      <c r="R29" s="63" t="e">
        <f>R28+#REF!</f>
        <v>#REF!</v>
      </c>
      <c r="S29" s="63" t="e">
        <f>S28+#REF!</f>
        <v>#REF!</v>
      </c>
      <c r="T29" s="63" t="e">
        <f>T28+#REF!</f>
        <v>#REF!</v>
      </c>
      <c r="U29" s="63" t="e">
        <f>U28+#REF!</f>
        <v>#REF!</v>
      </c>
      <c r="V29" s="63" t="e">
        <f>V28+#REF!</f>
        <v>#REF!</v>
      </c>
      <c r="W29" s="64" t="e">
        <f>W28+#REF!</f>
        <v>#REF!</v>
      </c>
      <c r="X29" s="65" t="e">
        <f>X28+#REF!</f>
        <v>#REF!</v>
      </c>
      <c r="Y29" s="65" t="e">
        <f>Y28+#REF!</f>
        <v>#REF!</v>
      </c>
      <c r="Z29" s="65"/>
      <c r="AA29" s="65" t="e">
        <f>AA28+#REF!</f>
        <v>#REF!</v>
      </c>
      <c r="AB29" s="65" t="e">
        <f>AB28+#REF!</f>
        <v>#REF!</v>
      </c>
      <c r="AC29" s="66" t="e">
        <f t="shared" si="1"/>
        <v>#REF!</v>
      </c>
    </row>
    <row r="30" spans="1:29" ht="15" hidden="1" customHeight="1" x14ac:dyDescent="0.25">
      <c r="A30" s="24"/>
      <c r="B30" s="24"/>
      <c r="C30" s="24"/>
      <c r="D30" s="24"/>
      <c r="E30" s="12"/>
      <c r="K30" s="46">
        <f t="shared" si="3"/>
        <v>0</v>
      </c>
      <c r="Q30" s="11"/>
      <c r="Z30" s="33"/>
    </row>
    <row r="31" spans="1:29" hidden="1" x14ac:dyDescent="0.25">
      <c r="A31" s="24"/>
      <c r="B31" s="24"/>
      <c r="C31" s="24"/>
      <c r="D31" s="24"/>
      <c r="E31" s="12"/>
      <c r="K31" s="46">
        <f t="shared" si="3"/>
        <v>0</v>
      </c>
    </row>
    <row r="32" spans="1:29" hidden="1" x14ac:dyDescent="0.25">
      <c r="K32" s="46">
        <f t="shared" si="3"/>
        <v>0</v>
      </c>
    </row>
    <row r="33" spans="1:29" s="4" customFormat="1" hidden="1" x14ac:dyDescent="0.25">
      <c r="A33" s="6"/>
      <c r="B33" s="7"/>
      <c r="E33" s="6"/>
      <c r="K33" s="46">
        <f t="shared" si="3"/>
        <v>0</v>
      </c>
      <c r="W33" s="30"/>
      <c r="X33" s="30"/>
      <c r="Y33" s="30"/>
      <c r="Z33" s="30"/>
      <c r="AA33" s="30"/>
      <c r="AB33" s="30"/>
      <c r="AC33" s="24"/>
    </row>
  </sheetData>
  <autoFilter ref="D1:D33"/>
  <mergeCells count="18">
    <mergeCell ref="A2:N2"/>
    <mergeCell ref="A3:A4"/>
    <mergeCell ref="B3:B4"/>
    <mergeCell ref="C3:C4"/>
    <mergeCell ref="D3:D4"/>
    <mergeCell ref="E3:J3"/>
    <mergeCell ref="K3:P3"/>
    <mergeCell ref="AC3:AC4"/>
    <mergeCell ref="A5:A6"/>
    <mergeCell ref="B5:B6"/>
    <mergeCell ref="A14:A19"/>
    <mergeCell ref="B14:B19"/>
    <mergeCell ref="D14:D19"/>
    <mergeCell ref="A21:A27"/>
    <mergeCell ref="B21:B27"/>
    <mergeCell ref="D21:D27"/>
    <mergeCell ref="Q3:V3"/>
    <mergeCell ref="W3:AB3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16"/>
  <sheetViews>
    <sheetView zoomScaleNormal="100" zoomScaleSheetLayoutView="30" workbookViewId="0">
      <pane xSplit="3" ySplit="6" topLeftCell="Q16" activePane="bottomRight" state="frozen"/>
      <selection pane="topRight" activeCell="D1" sqref="D1"/>
      <selection pane="bottomLeft" activeCell="A7" sqref="A7"/>
      <selection pane="bottomRight" activeCell="Z10" sqref="Z10"/>
    </sheetView>
  </sheetViews>
  <sheetFormatPr defaultRowHeight="15" x14ac:dyDescent="0.25"/>
  <cols>
    <col min="1" max="1" width="4.85546875" style="6" customWidth="1"/>
    <col min="2" max="2" width="36.7109375" style="7" customWidth="1"/>
    <col min="3" max="3" width="32.5703125" style="4" customWidth="1"/>
    <col min="4" max="4" width="22.5703125" style="4" customWidth="1"/>
    <col min="5" max="5" width="14" style="6" customWidth="1"/>
    <col min="6" max="6" width="13.140625" style="4" customWidth="1"/>
    <col min="7" max="7" width="12.28515625" style="4" customWidth="1"/>
    <col min="8" max="8" width="15.42578125" style="4" customWidth="1"/>
    <col min="9" max="9" width="10.42578125" style="4" customWidth="1"/>
    <col min="10" max="10" width="12.42578125" style="4" customWidth="1"/>
    <col min="11" max="11" width="12.7109375" style="6" customWidth="1"/>
    <col min="12" max="12" width="15" style="4" customWidth="1"/>
    <col min="13" max="13" width="13.85546875" style="4" customWidth="1"/>
    <col min="14" max="14" width="15.5703125" style="4" customWidth="1"/>
    <col min="15" max="15" width="12" style="4" customWidth="1"/>
    <col min="16" max="16" width="11.42578125" style="4" customWidth="1"/>
    <col min="17" max="17" width="15.5703125" style="4" customWidth="1"/>
    <col min="18" max="18" width="12.85546875" style="4" customWidth="1"/>
    <col min="19" max="19" width="11.5703125" style="4" customWidth="1"/>
    <col min="20" max="20" width="13" style="4" customWidth="1"/>
    <col min="21" max="21" width="10.5703125" style="4" customWidth="1"/>
    <col min="22" max="22" width="12.140625" style="4" customWidth="1"/>
    <col min="23" max="23" width="13" style="30" customWidth="1"/>
    <col min="24" max="24" width="14" style="30" customWidth="1"/>
    <col min="25" max="26" width="11.5703125" style="30" customWidth="1"/>
    <col min="27" max="27" width="11" style="30" customWidth="1"/>
    <col min="28" max="28" width="12.140625" style="30" customWidth="1"/>
    <col min="29" max="29" width="14.7109375" style="24" customWidth="1"/>
    <col min="30" max="16384" width="9.140625" style="24"/>
  </cols>
  <sheetData>
    <row r="1" spans="1:29" x14ac:dyDescent="0.25">
      <c r="A1" s="8"/>
      <c r="B1" s="9"/>
      <c r="C1" s="8"/>
      <c r="E1" s="8"/>
      <c r="K1" s="8"/>
    </row>
    <row r="2" spans="1:29" ht="49.5" customHeight="1" x14ac:dyDescent="0.25">
      <c r="A2" s="394" t="s">
        <v>344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</row>
    <row r="3" spans="1:29" s="1" customFormat="1" ht="21" customHeight="1" x14ac:dyDescent="0.25">
      <c r="A3" s="396" t="s">
        <v>0</v>
      </c>
      <c r="B3" s="396" t="s">
        <v>8</v>
      </c>
      <c r="C3" s="463" t="s">
        <v>45</v>
      </c>
      <c r="D3" s="465" t="s">
        <v>7</v>
      </c>
      <c r="E3" s="391" t="s">
        <v>46</v>
      </c>
      <c r="F3" s="392"/>
      <c r="G3" s="392"/>
      <c r="H3" s="392"/>
      <c r="I3" s="392"/>
      <c r="J3" s="393"/>
      <c r="K3" s="388" t="s">
        <v>247</v>
      </c>
      <c r="L3" s="388"/>
      <c r="M3" s="388"/>
      <c r="N3" s="388"/>
      <c r="O3" s="388"/>
      <c r="P3" s="388"/>
      <c r="Q3" s="388" t="s">
        <v>248</v>
      </c>
      <c r="R3" s="388"/>
      <c r="S3" s="388"/>
      <c r="T3" s="388"/>
      <c r="U3" s="388"/>
      <c r="V3" s="388"/>
      <c r="W3" s="387" t="s">
        <v>345</v>
      </c>
      <c r="X3" s="387"/>
      <c r="Y3" s="387"/>
      <c r="Z3" s="387"/>
      <c r="AA3" s="387"/>
      <c r="AB3" s="387"/>
      <c r="AC3" s="385" t="s">
        <v>48</v>
      </c>
    </row>
    <row r="4" spans="1:29" s="2" customFormat="1" ht="39.75" customHeight="1" x14ac:dyDescent="0.25">
      <c r="A4" s="397"/>
      <c r="B4" s="397"/>
      <c r="C4" s="464"/>
      <c r="D4" s="466"/>
      <c r="E4" s="5" t="s">
        <v>1</v>
      </c>
      <c r="F4" s="25" t="s">
        <v>2</v>
      </c>
      <c r="G4" s="25" t="s">
        <v>3</v>
      </c>
      <c r="H4" s="25" t="s">
        <v>4</v>
      </c>
      <c r="I4" s="25" t="s">
        <v>5</v>
      </c>
      <c r="J4" s="78" t="s">
        <v>6</v>
      </c>
      <c r="K4" s="73" t="s">
        <v>1</v>
      </c>
      <c r="L4" s="25" t="s">
        <v>2</v>
      </c>
      <c r="M4" s="25" t="s">
        <v>3</v>
      </c>
      <c r="N4" s="25" t="s">
        <v>4</v>
      </c>
      <c r="O4" s="25" t="s">
        <v>5</v>
      </c>
      <c r="P4" s="78" t="s">
        <v>6</v>
      </c>
      <c r="Q4" s="73" t="s">
        <v>1</v>
      </c>
      <c r="R4" s="25" t="s">
        <v>2</v>
      </c>
      <c r="S4" s="25" t="s">
        <v>3</v>
      </c>
      <c r="T4" s="25" t="s">
        <v>4</v>
      </c>
      <c r="U4" s="25" t="s">
        <v>5</v>
      </c>
      <c r="V4" s="78" t="s">
        <v>6</v>
      </c>
      <c r="W4" s="73" t="s">
        <v>1</v>
      </c>
      <c r="X4" s="31" t="s">
        <v>2</v>
      </c>
      <c r="Y4" s="31" t="s">
        <v>3</v>
      </c>
      <c r="Z4" s="31" t="s">
        <v>4</v>
      </c>
      <c r="AA4" s="31" t="s">
        <v>5</v>
      </c>
      <c r="AB4" s="92" t="s">
        <v>6</v>
      </c>
      <c r="AC4" s="386"/>
    </row>
    <row r="5" spans="1:29" ht="19.5" customHeight="1" x14ac:dyDescent="0.25">
      <c r="A5" s="401">
        <v>17</v>
      </c>
      <c r="B5" s="398" t="s">
        <v>334</v>
      </c>
      <c r="C5" s="160" t="s">
        <v>9</v>
      </c>
      <c r="D5" s="152"/>
      <c r="E5" s="159">
        <f>E6+E9+E11</f>
        <v>84410.66</v>
      </c>
      <c r="F5" s="159">
        <f t="shared" ref="F5:AB5" si="0">F6+F9+F11</f>
        <v>29736.52</v>
      </c>
      <c r="G5" s="159">
        <f t="shared" si="0"/>
        <v>21969.3</v>
      </c>
      <c r="H5" s="159">
        <f t="shared" si="0"/>
        <v>18534.480000000003</v>
      </c>
      <c r="I5" s="159">
        <f t="shared" si="0"/>
        <v>0</v>
      </c>
      <c r="J5" s="159">
        <f t="shared" si="0"/>
        <v>14170.36</v>
      </c>
      <c r="K5" s="159">
        <f t="shared" si="0"/>
        <v>27898.75</v>
      </c>
      <c r="L5" s="159">
        <f t="shared" si="0"/>
        <v>9614.89</v>
      </c>
      <c r="M5" s="159">
        <f t="shared" si="0"/>
        <v>7518.7</v>
      </c>
      <c r="N5" s="159">
        <f t="shared" si="0"/>
        <v>6060.14</v>
      </c>
      <c r="O5" s="159">
        <f t="shared" si="0"/>
        <v>0</v>
      </c>
      <c r="P5" s="159">
        <f t="shared" si="0"/>
        <v>4705.0200000000004</v>
      </c>
      <c r="Q5" s="364">
        <f t="shared" si="0"/>
        <v>27898.753000000001</v>
      </c>
      <c r="R5" s="159">
        <f t="shared" si="0"/>
        <v>9614.89</v>
      </c>
      <c r="S5" s="159">
        <f t="shared" si="0"/>
        <v>7518.7</v>
      </c>
      <c r="T5" s="159">
        <f t="shared" si="0"/>
        <v>6060.143</v>
      </c>
      <c r="U5" s="159">
        <f t="shared" si="0"/>
        <v>0</v>
      </c>
      <c r="V5" s="159">
        <f t="shared" si="0"/>
        <v>4705.0200000000004</v>
      </c>
      <c r="W5" s="362">
        <f t="shared" si="0"/>
        <v>12793.16</v>
      </c>
      <c r="X5" s="159">
        <f t="shared" si="0"/>
        <v>4888.32</v>
      </c>
      <c r="Y5" s="159">
        <f t="shared" si="0"/>
        <v>3428.5</v>
      </c>
      <c r="Z5" s="159">
        <f t="shared" si="0"/>
        <v>2962.86</v>
      </c>
      <c r="AA5" s="159">
        <f t="shared" si="0"/>
        <v>0</v>
      </c>
      <c r="AB5" s="159">
        <f t="shared" si="0"/>
        <v>1513.48</v>
      </c>
      <c r="AC5" s="149">
        <f>W5/Q5%</f>
        <v>45.855669606451585</v>
      </c>
    </row>
    <row r="6" spans="1:29" ht="84.75" customHeight="1" x14ac:dyDescent="0.25">
      <c r="A6" s="402"/>
      <c r="B6" s="399"/>
      <c r="C6" s="5" t="s">
        <v>208</v>
      </c>
      <c r="D6" s="215" t="s">
        <v>70</v>
      </c>
      <c r="E6" s="46">
        <f>E7+E8</f>
        <v>0</v>
      </c>
      <c r="F6" s="46">
        <f t="shared" ref="F6:AB6" si="1">F7+F8</f>
        <v>0</v>
      </c>
      <c r="G6" s="46">
        <f t="shared" si="1"/>
        <v>0</v>
      </c>
      <c r="H6" s="46">
        <f t="shared" si="1"/>
        <v>0</v>
      </c>
      <c r="I6" s="46">
        <f t="shared" si="1"/>
        <v>0</v>
      </c>
      <c r="J6" s="46">
        <f t="shared" si="1"/>
        <v>0</v>
      </c>
      <c r="K6" s="46">
        <f t="shared" si="1"/>
        <v>0</v>
      </c>
      <c r="L6" s="46">
        <f t="shared" si="1"/>
        <v>0</v>
      </c>
      <c r="M6" s="46">
        <f t="shared" si="1"/>
        <v>0</v>
      </c>
      <c r="N6" s="46">
        <f t="shared" si="1"/>
        <v>0</v>
      </c>
      <c r="O6" s="46">
        <f t="shared" si="1"/>
        <v>0</v>
      </c>
      <c r="P6" s="46">
        <f t="shared" si="1"/>
        <v>0</v>
      </c>
      <c r="Q6" s="46">
        <f t="shared" si="1"/>
        <v>0</v>
      </c>
      <c r="R6" s="46">
        <f t="shared" si="1"/>
        <v>0</v>
      </c>
      <c r="S6" s="46">
        <f t="shared" si="1"/>
        <v>0</v>
      </c>
      <c r="T6" s="46">
        <f t="shared" si="1"/>
        <v>0</v>
      </c>
      <c r="U6" s="46">
        <f t="shared" si="1"/>
        <v>0</v>
      </c>
      <c r="V6" s="46">
        <f t="shared" si="1"/>
        <v>0</v>
      </c>
      <c r="W6" s="46">
        <f t="shared" si="1"/>
        <v>0</v>
      </c>
      <c r="X6" s="46">
        <f t="shared" si="1"/>
        <v>0</v>
      </c>
      <c r="Y6" s="46">
        <f t="shared" si="1"/>
        <v>0</v>
      </c>
      <c r="Z6" s="46">
        <f t="shared" si="1"/>
        <v>0</v>
      </c>
      <c r="AA6" s="46">
        <f t="shared" si="1"/>
        <v>0</v>
      </c>
      <c r="AB6" s="46">
        <f t="shared" si="1"/>
        <v>0</v>
      </c>
      <c r="AC6" s="149" t="e">
        <f t="shared" ref="AC6:AC16" si="2">W6/Q6%</f>
        <v>#DIV/0!</v>
      </c>
    </row>
    <row r="7" spans="1:29" ht="114" customHeight="1" x14ac:dyDescent="0.25">
      <c r="A7" s="402"/>
      <c r="B7" s="399"/>
      <c r="C7" s="103" t="s">
        <v>178</v>
      </c>
      <c r="D7" s="69" t="s">
        <v>70</v>
      </c>
      <c r="E7" s="46">
        <f>F7+G7+H7+I7+J7</f>
        <v>0</v>
      </c>
      <c r="F7" s="159"/>
      <c r="G7" s="159"/>
      <c r="H7" s="159"/>
      <c r="I7" s="159"/>
      <c r="J7" s="159"/>
      <c r="K7" s="46">
        <f>L7+M7+N7+O7+P7</f>
        <v>0</v>
      </c>
      <c r="L7" s="159"/>
      <c r="M7" s="159"/>
      <c r="N7" s="159"/>
      <c r="O7" s="159"/>
      <c r="P7" s="159"/>
      <c r="Q7" s="46">
        <f>R7+S7+T7+U7+V7</f>
        <v>0</v>
      </c>
      <c r="R7" s="159"/>
      <c r="S7" s="159"/>
      <c r="T7" s="159"/>
      <c r="U7" s="159"/>
      <c r="V7" s="159"/>
      <c r="W7" s="46">
        <f>X7+Y7+Z7+AA7+AB7</f>
        <v>0</v>
      </c>
      <c r="X7" s="159"/>
      <c r="Y7" s="159"/>
      <c r="Z7" s="159"/>
      <c r="AA7" s="159"/>
      <c r="AB7" s="159"/>
      <c r="AC7" s="149" t="e">
        <f t="shared" si="2"/>
        <v>#DIV/0!</v>
      </c>
    </row>
    <row r="8" spans="1:29" ht="60.75" customHeight="1" x14ac:dyDescent="0.25">
      <c r="A8" s="195"/>
      <c r="B8" s="194"/>
      <c r="C8" s="103" t="s">
        <v>179</v>
      </c>
      <c r="D8" s="69" t="s">
        <v>83</v>
      </c>
      <c r="E8" s="46">
        <f t="shared" ref="E8:E16" si="3">F8+G8+H8+I8+J8</f>
        <v>0</v>
      </c>
      <c r="F8" s="38"/>
      <c r="G8" s="38"/>
      <c r="H8" s="36"/>
      <c r="I8" s="38"/>
      <c r="J8" s="81"/>
      <c r="K8" s="46">
        <f t="shared" ref="K8:K16" si="4">L8+M8+N8+O8+P8</f>
        <v>0</v>
      </c>
      <c r="L8" s="38"/>
      <c r="M8" s="38"/>
      <c r="N8" s="159"/>
      <c r="O8" s="38"/>
      <c r="P8" s="81"/>
      <c r="Q8" s="46">
        <f t="shared" ref="Q8:Q16" si="5">R8+S8+T8+U8+V8</f>
        <v>0</v>
      </c>
      <c r="R8" s="38"/>
      <c r="S8" s="38"/>
      <c r="T8" s="159"/>
      <c r="U8" s="38"/>
      <c r="V8" s="81"/>
      <c r="W8" s="46">
        <f t="shared" ref="W8:W15" si="6">X8+Y8+Z8+AA8+AB8</f>
        <v>0</v>
      </c>
      <c r="X8" s="38"/>
      <c r="Y8" s="38"/>
      <c r="Z8" s="159"/>
      <c r="AA8" s="38"/>
      <c r="AB8" s="81"/>
      <c r="AC8" s="149" t="e">
        <f t="shared" si="2"/>
        <v>#DIV/0!</v>
      </c>
    </row>
    <row r="9" spans="1:29" ht="66" customHeight="1" x14ac:dyDescent="0.25">
      <c r="A9" s="206"/>
      <c r="B9" s="207"/>
      <c r="C9" s="219" t="s">
        <v>209</v>
      </c>
      <c r="D9" s="215" t="s">
        <v>70</v>
      </c>
      <c r="E9" s="46">
        <f>E10</f>
        <v>0</v>
      </c>
      <c r="F9" s="46">
        <f t="shared" ref="F9:AB9" si="7">F10</f>
        <v>0</v>
      </c>
      <c r="G9" s="46">
        <f t="shared" si="7"/>
        <v>0</v>
      </c>
      <c r="H9" s="46">
        <f t="shared" si="7"/>
        <v>0</v>
      </c>
      <c r="I9" s="46">
        <f t="shared" si="7"/>
        <v>0</v>
      </c>
      <c r="J9" s="46">
        <f t="shared" si="7"/>
        <v>0</v>
      </c>
      <c r="K9" s="46">
        <f t="shared" si="7"/>
        <v>0</v>
      </c>
      <c r="L9" s="46">
        <f t="shared" si="7"/>
        <v>0</v>
      </c>
      <c r="M9" s="46">
        <f t="shared" si="7"/>
        <v>0</v>
      </c>
      <c r="N9" s="46">
        <f t="shared" si="7"/>
        <v>0</v>
      </c>
      <c r="O9" s="46">
        <f t="shared" si="7"/>
        <v>0</v>
      </c>
      <c r="P9" s="46">
        <f t="shared" si="7"/>
        <v>0</v>
      </c>
      <c r="Q9" s="46">
        <f t="shared" si="7"/>
        <v>0</v>
      </c>
      <c r="R9" s="46">
        <f t="shared" si="7"/>
        <v>0</v>
      </c>
      <c r="S9" s="46">
        <f t="shared" si="7"/>
        <v>0</v>
      </c>
      <c r="T9" s="46">
        <f t="shared" si="7"/>
        <v>0</v>
      </c>
      <c r="U9" s="46">
        <f t="shared" si="7"/>
        <v>0</v>
      </c>
      <c r="V9" s="46">
        <f t="shared" si="7"/>
        <v>0</v>
      </c>
      <c r="W9" s="46">
        <f t="shared" si="7"/>
        <v>0</v>
      </c>
      <c r="X9" s="46">
        <f t="shared" si="7"/>
        <v>0</v>
      </c>
      <c r="Y9" s="46">
        <f t="shared" si="7"/>
        <v>0</v>
      </c>
      <c r="Z9" s="46">
        <f t="shared" si="7"/>
        <v>0</v>
      </c>
      <c r="AA9" s="46">
        <f t="shared" si="7"/>
        <v>0</v>
      </c>
      <c r="AB9" s="46">
        <f t="shared" si="7"/>
        <v>0</v>
      </c>
      <c r="AC9" s="149" t="e">
        <f t="shared" si="2"/>
        <v>#DIV/0!</v>
      </c>
    </row>
    <row r="10" spans="1:29" ht="98.25" customHeight="1" x14ac:dyDescent="0.25">
      <c r="A10" s="195"/>
      <c r="B10" s="194"/>
      <c r="C10" s="103" t="s">
        <v>180</v>
      </c>
      <c r="D10" s="69" t="s">
        <v>70</v>
      </c>
      <c r="E10" s="46">
        <f t="shared" si="3"/>
        <v>0</v>
      </c>
      <c r="F10" s="38"/>
      <c r="G10" s="38"/>
      <c r="H10" s="36"/>
      <c r="I10" s="38"/>
      <c r="J10" s="81"/>
      <c r="K10" s="46">
        <f t="shared" si="4"/>
        <v>0</v>
      </c>
      <c r="L10" s="38"/>
      <c r="M10" s="38"/>
      <c r="N10" s="159"/>
      <c r="O10" s="38"/>
      <c r="P10" s="81"/>
      <c r="Q10" s="46">
        <f t="shared" si="5"/>
        <v>0</v>
      </c>
      <c r="R10" s="38"/>
      <c r="S10" s="38"/>
      <c r="T10" s="159"/>
      <c r="U10" s="38"/>
      <c r="V10" s="81"/>
      <c r="W10" s="46">
        <f t="shared" si="6"/>
        <v>0</v>
      </c>
      <c r="X10" s="38"/>
      <c r="Y10" s="38"/>
      <c r="Z10" s="159"/>
      <c r="AA10" s="38"/>
      <c r="AB10" s="81"/>
      <c r="AC10" s="149" t="e">
        <f t="shared" si="2"/>
        <v>#DIV/0!</v>
      </c>
    </row>
    <row r="11" spans="1:29" ht="120" customHeight="1" x14ac:dyDescent="0.25">
      <c r="A11" s="206"/>
      <c r="B11" s="207"/>
      <c r="C11" s="219" t="s">
        <v>210</v>
      </c>
      <c r="D11" s="215" t="s">
        <v>83</v>
      </c>
      <c r="E11" s="46">
        <f>E12+E13+E14+E15+E16</f>
        <v>84410.66</v>
      </c>
      <c r="F11" s="46">
        <f t="shared" ref="F11:AB11" si="8">F12+F13+F14+F15+F16</f>
        <v>29736.52</v>
      </c>
      <c r="G11" s="46">
        <f t="shared" si="8"/>
        <v>21969.3</v>
      </c>
      <c r="H11" s="46">
        <f t="shared" si="8"/>
        <v>18534.480000000003</v>
      </c>
      <c r="I11" s="46">
        <f t="shared" si="8"/>
        <v>0</v>
      </c>
      <c r="J11" s="46">
        <f t="shared" si="8"/>
        <v>14170.36</v>
      </c>
      <c r="K11" s="46">
        <f t="shared" si="8"/>
        <v>27898.75</v>
      </c>
      <c r="L11" s="46">
        <f t="shared" si="8"/>
        <v>9614.89</v>
      </c>
      <c r="M11" s="46">
        <f t="shared" si="8"/>
        <v>7518.7</v>
      </c>
      <c r="N11" s="46">
        <f t="shared" si="8"/>
        <v>6060.14</v>
      </c>
      <c r="O11" s="46">
        <f t="shared" si="8"/>
        <v>0</v>
      </c>
      <c r="P11" s="46">
        <f t="shared" si="8"/>
        <v>4705.0200000000004</v>
      </c>
      <c r="Q11" s="46">
        <f t="shared" si="8"/>
        <v>27898.753000000001</v>
      </c>
      <c r="R11" s="46">
        <f t="shared" si="8"/>
        <v>9614.89</v>
      </c>
      <c r="S11" s="46">
        <f t="shared" si="8"/>
        <v>7518.7</v>
      </c>
      <c r="T11" s="46">
        <f t="shared" si="8"/>
        <v>6060.143</v>
      </c>
      <c r="U11" s="46">
        <f t="shared" si="8"/>
        <v>0</v>
      </c>
      <c r="V11" s="46">
        <f t="shared" si="8"/>
        <v>4705.0200000000004</v>
      </c>
      <c r="W11" s="46">
        <f t="shared" si="8"/>
        <v>12793.16</v>
      </c>
      <c r="X11" s="46">
        <f t="shared" si="8"/>
        <v>4888.32</v>
      </c>
      <c r="Y11" s="46">
        <f t="shared" si="8"/>
        <v>3428.5</v>
      </c>
      <c r="Z11" s="46">
        <f t="shared" si="8"/>
        <v>2962.86</v>
      </c>
      <c r="AA11" s="46">
        <f t="shared" si="8"/>
        <v>0</v>
      </c>
      <c r="AB11" s="46">
        <f t="shared" si="8"/>
        <v>1513.48</v>
      </c>
      <c r="AC11" s="149">
        <f t="shared" si="2"/>
        <v>45.855669606451585</v>
      </c>
    </row>
    <row r="12" spans="1:29" ht="170.25" customHeight="1" x14ac:dyDescent="0.25">
      <c r="A12" s="206"/>
      <c r="B12" s="194"/>
      <c r="C12" s="105" t="s">
        <v>255</v>
      </c>
      <c r="D12" s="329" t="s">
        <v>83</v>
      </c>
      <c r="E12" s="46">
        <f t="shared" si="3"/>
        <v>39428.589999999997</v>
      </c>
      <c r="F12" s="38">
        <v>29736.52</v>
      </c>
      <c r="G12" s="38"/>
      <c r="H12" s="36">
        <v>9692.07</v>
      </c>
      <c r="I12" s="38"/>
      <c r="J12" s="81"/>
      <c r="K12" s="46">
        <f t="shared" si="4"/>
        <v>12748.46</v>
      </c>
      <c r="L12" s="38">
        <v>9614.89</v>
      </c>
      <c r="M12" s="38">
        <v>0</v>
      </c>
      <c r="N12" s="159">
        <v>3133.57</v>
      </c>
      <c r="O12" s="38"/>
      <c r="P12" s="81"/>
      <c r="Q12" s="46">
        <f t="shared" si="5"/>
        <v>12748.46</v>
      </c>
      <c r="R12" s="38">
        <v>9614.89</v>
      </c>
      <c r="S12" s="363"/>
      <c r="T12" s="159">
        <v>3133.57</v>
      </c>
      <c r="U12" s="38"/>
      <c r="V12" s="81"/>
      <c r="W12" s="46">
        <f>X12+Y12+Z12+AA12+AB12</f>
        <v>6481.46</v>
      </c>
      <c r="X12" s="38">
        <v>4888.32</v>
      </c>
      <c r="Y12" s="38">
        <v>0</v>
      </c>
      <c r="Z12" s="159">
        <v>1593.14</v>
      </c>
      <c r="AA12" s="38"/>
      <c r="AB12" s="81"/>
      <c r="AC12" s="149">
        <f t="shared" si="2"/>
        <v>50.841121202090299</v>
      </c>
    </row>
    <row r="13" spans="1:29" ht="232.5" customHeight="1" x14ac:dyDescent="0.25">
      <c r="A13" s="401"/>
      <c r="B13" s="399"/>
      <c r="C13" s="124" t="s">
        <v>256</v>
      </c>
      <c r="D13" s="328" t="s">
        <v>83</v>
      </c>
      <c r="E13" s="267">
        <f t="shared" si="3"/>
        <v>28977.41</v>
      </c>
      <c r="F13" s="268"/>
      <c r="G13" s="268">
        <v>21969.3</v>
      </c>
      <c r="H13" s="269">
        <v>7008.11</v>
      </c>
      <c r="I13" s="268"/>
      <c r="J13" s="270"/>
      <c r="K13" s="267">
        <f t="shared" si="4"/>
        <v>9815.41</v>
      </c>
      <c r="L13" s="268"/>
      <c r="M13" s="268">
        <v>7518.7</v>
      </c>
      <c r="N13" s="271">
        <v>2296.71</v>
      </c>
      <c r="O13" s="268"/>
      <c r="P13" s="270"/>
      <c r="Q13" s="267">
        <f t="shared" si="5"/>
        <v>9815.4130000000005</v>
      </c>
      <c r="R13" s="268"/>
      <c r="S13" s="268">
        <v>7518.7</v>
      </c>
      <c r="T13" s="271">
        <v>2296.7130000000002</v>
      </c>
      <c r="U13" s="268"/>
      <c r="V13" s="270"/>
      <c r="W13" s="267">
        <f t="shared" si="6"/>
        <v>4545.72</v>
      </c>
      <c r="X13" s="268"/>
      <c r="Y13" s="268">
        <v>3428.5</v>
      </c>
      <c r="Z13" s="271">
        <v>1117.22</v>
      </c>
      <c r="AA13" s="268"/>
      <c r="AB13" s="270"/>
      <c r="AC13" s="149">
        <f t="shared" si="2"/>
        <v>46.312060429856594</v>
      </c>
    </row>
    <row r="14" spans="1:29" s="176" customFormat="1" ht="148.5" customHeight="1" x14ac:dyDescent="0.25">
      <c r="A14" s="402"/>
      <c r="B14" s="399"/>
      <c r="C14" s="103" t="s">
        <v>257</v>
      </c>
      <c r="D14" s="305" t="s">
        <v>83</v>
      </c>
      <c r="E14" s="37">
        <f t="shared" si="3"/>
        <v>1472.06</v>
      </c>
      <c r="F14" s="38"/>
      <c r="G14" s="38"/>
      <c r="H14" s="36">
        <v>1472.06</v>
      </c>
      <c r="I14" s="38"/>
      <c r="J14" s="38"/>
      <c r="K14" s="37">
        <f t="shared" si="4"/>
        <v>474.82</v>
      </c>
      <c r="L14" s="38"/>
      <c r="M14" s="38"/>
      <c r="N14" s="36">
        <v>474.82</v>
      </c>
      <c r="O14" s="38"/>
      <c r="P14" s="38"/>
      <c r="Q14" s="37">
        <f t="shared" si="5"/>
        <v>474.82</v>
      </c>
      <c r="R14" s="38"/>
      <c r="S14" s="38"/>
      <c r="T14" s="36">
        <v>474.82</v>
      </c>
      <c r="U14" s="38"/>
      <c r="V14" s="38"/>
      <c r="W14" s="37">
        <f t="shared" si="6"/>
        <v>178.03</v>
      </c>
      <c r="X14" s="38"/>
      <c r="Y14" s="38"/>
      <c r="Z14" s="36">
        <v>178.03</v>
      </c>
      <c r="AA14" s="38"/>
      <c r="AB14" s="38"/>
      <c r="AC14" s="149">
        <f t="shared" si="2"/>
        <v>37.494208331578285</v>
      </c>
    </row>
    <row r="15" spans="1:29" s="176" customFormat="1" ht="120" x14ac:dyDescent="0.25">
      <c r="A15" s="402"/>
      <c r="B15" s="399"/>
      <c r="C15" s="103" t="s">
        <v>258</v>
      </c>
      <c r="D15" s="287" t="s">
        <v>83</v>
      </c>
      <c r="E15" s="37">
        <f t="shared" si="3"/>
        <v>362.24</v>
      </c>
      <c r="F15" s="3"/>
      <c r="G15" s="3"/>
      <c r="H15" s="36">
        <v>362.24</v>
      </c>
      <c r="I15" s="3"/>
      <c r="J15" s="3"/>
      <c r="K15" s="290">
        <f t="shared" si="4"/>
        <v>155.04</v>
      </c>
      <c r="L15" s="3"/>
      <c r="M15" s="3"/>
      <c r="N15" s="250">
        <v>155.04</v>
      </c>
      <c r="O15" s="3"/>
      <c r="P15" s="3"/>
      <c r="Q15" s="37">
        <f t="shared" si="5"/>
        <v>155.04</v>
      </c>
      <c r="R15" s="3"/>
      <c r="S15" s="3"/>
      <c r="T15" s="250">
        <v>155.04</v>
      </c>
      <c r="U15" s="3"/>
      <c r="V15" s="3"/>
      <c r="W15" s="37">
        <f t="shared" si="6"/>
        <v>74.47</v>
      </c>
      <c r="X15" s="139"/>
      <c r="Y15" s="139"/>
      <c r="Z15" s="251">
        <v>74.47</v>
      </c>
      <c r="AA15" s="139"/>
      <c r="AB15" s="139"/>
      <c r="AC15" s="149">
        <f t="shared" si="2"/>
        <v>48.032765737874094</v>
      </c>
    </row>
    <row r="16" spans="1:29" ht="120" customHeight="1" x14ac:dyDescent="0.25">
      <c r="A16" s="430"/>
      <c r="B16" s="431"/>
      <c r="C16" s="103" t="s">
        <v>259</v>
      </c>
      <c r="D16" s="3"/>
      <c r="E16" s="37">
        <f t="shared" si="3"/>
        <v>14170.36</v>
      </c>
      <c r="F16" s="3"/>
      <c r="G16" s="3"/>
      <c r="H16" s="36"/>
      <c r="I16" s="3"/>
      <c r="J16" s="250">
        <v>14170.36</v>
      </c>
      <c r="K16" s="290">
        <f t="shared" si="4"/>
        <v>4705.0200000000004</v>
      </c>
      <c r="L16" s="3"/>
      <c r="M16" s="3"/>
      <c r="N16" s="250"/>
      <c r="O16" s="3"/>
      <c r="P16" s="250">
        <v>4705.0200000000004</v>
      </c>
      <c r="Q16" s="37">
        <f t="shared" si="5"/>
        <v>4705.0200000000004</v>
      </c>
      <c r="R16" s="3"/>
      <c r="S16" s="3"/>
      <c r="T16" s="3"/>
      <c r="U16" s="3"/>
      <c r="V16" s="250">
        <v>4705.0200000000004</v>
      </c>
      <c r="W16" s="37">
        <f>X16+Y16+Z16+AA16+AB16</f>
        <v>1513.48</v>
      </c>
      <c r="X16" s="139"/>
      <c r="Y16" s="139"/>
      <c r="Z16" s="139"/>
      <c r="AA16" s="139"/>
      <c r="AB16" s="251">
        <v>1513.48</v>
      </c>
      <c r="AC16" s="149">
        <f t="shared" si="2"/>
        <v>32.167344665910029</v>
      </c>
    </row>
  </sheetData>
  <autoFilter ref="D1:D14"/>
  <mergeCells count="14">
    <mergeCell ref="A13:A16"/>
    <mergeCell ref="B13:B16"/>
    <mergeCell ref="A2:N2"/>
    <mergeCell ref="A3:A4"/>
    <mergeCell ref="B3:B4"/>
    <mergeCell ref="C3:C4"/>
    <mergeCell ref="D3:D4"/>
    <mergeCell ref="E3:J3"/>
    <mergeCell ref="K3:P3"/>
    <mergeCell ref="AC3:AC4"/>
    <mergeCell ref="A5:A7"/>
    <mergeCell ref="B5:B7"/>
    <mergeCell ref="Q3:V3"/>
    <mergeCell ref="W3:AB3"/>
  </mergeCells>
  <pageMargins left="3.937007874015748E-2" right="3.937007874015748E-2" top="0.74803149606299213" bottom="0.74803149606299213" header="0.31496062992125984" footer="0.31496062992125984"/>
  <pageSetup paperSize="9" scale="3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11"/>
  <sheetViews>
    <sheetView zoomScale="90" zoomScaleNormal="90" zoomScaleSheetLayoutView="40" workbookViewId="0">
      <pane xSplit="1" ySplit="4" topLeftCell="I5" activePane="bottomRight" state="frozen"/>
      <selection pane="topRight" activeCell="B1" sqref="B1"/>
      <selection pane="bottomLeft" activeCell="A5" sqref="A5"/>
      <selection pane="bottomRight" activeCell="K5" sqref="K5:AB5"/>
    </sheetView>
  </sheetViews>
  <sheetFormatPr defaultRowHeight="15" x14ac:dyDescent="0.25"/>
  <cols>
    <col min="1" max="1" width="4.85546875" style="6" customWidth="1"/>
    <col min="2" max="2" width="36.7109375" style="7" customWidth="1"/>
    <col min="3" max="3" width="21.85546875" style="4" customWidth="1"/>
    <col min="4" max="4" width="22.5703125" style="4" customWidth="1"/>
    <col min="5" max="5" width="14" style="6" customWidth="1"/>
    <col min="6" max="7" width="13.140625" style="4" customWidth="1"/>
    <col min="8" max="8" width="14.140625" style="4" customWidth="1"/>
    <col min="9" max="9" width="10.42578125" style="4" customWidth="1"/>
    <col min="10" max="10" width="12.42578125" style="4" customWidth="1"/>
    <col min="11" max="11" width="12.7109375" style="6" customWidth="1"/>
    <col min="12" max="12" width="11.85546875" style="4" customWidth="1"/>
    <col min="13" max="13" width="11.28515625" style="4" customWidth="1"/>
    <col min="14" max="14" width="14.42578125" style="4" customWidth="1"/>
    <col min="15" max="15" width="8.85546875" style="4" customWidth="1"/>
    <col min="16" max="16" width="11.42578125" style="4" customWidth="1"/>
    <col min="17" max="17" width="12.7109375" style="4" customWidth="1"/>
    <col min="18" max="18" width="12.85546875" style="4" customWidth="1"/>
    <col min="19" max="19" width="11.5703125" style="4" customWidth="1"/>
    <col min="20" max="20" width="12.140625" style="4" customWidth="1"/>
    <col min="21" max="21" width="10.5703125" style="4" customWidth="1"/>
    <col min="22" max="22" width="12.140625" style="4" customWidth="1"/>
    <col min="23" max="23" width="11.5703125" style="30" customWidth="1"/>
    <col min="24" max="24" width="11.7109375" style="30" customWidth="1"/>
    <col min="25" max="25" width="12.42578125" style="30" customWidth="1"/>
    <col min="26" max="26" width="11.5703125" style="30" customWidth="1"/>
    <col min="27" max="27" width="11" style="30" customWidth="1"/>
    <col min="28" max="28" width="12.140625" style="30" customWidth="1"/>
    <col min="29" max="29" width="16.28515625" style="24" customWidth="1"/>
    <col min="30" max="16384" width="9.140625" style="24"/>
  </cols>
  <sheetData>
    <row r="1" spans="1:29" x14ac:dyDescent="0.25">
      <c r="A1" s="400" t="s">
        <v>349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</row>
    <row r="2" spans="1:29" ht="49.5" customHeight="1" x14ac:dyDescent="0.25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</row>
    <row r="3" spans="1:29" s="1" customFormat="1" x14ac:dyDescent="0.25">
      <c r="A3" s="395" t="s">
        <v>0</v>
      </c>
      <c r="B3" s="396" t="s">
        <v>8</v>
      </c>
      <c r="C3" s="389" t="s">
        <v>45</v>
      </c>
      <c r="D3" s="390" t="s">
        <v>7</v>
      </c>
      <c r="E3" s="391" t="s">
        <v>46</v>
      </c>
      <c r="F3" s="392"/>
      <c r="G3" s="392"/>
      <c r="H3" s="392"/>
      <c r="I3" s="392"/>
      <c r="J3" s="393"/>
      <c r="K3" s="388" t="s">
        <v>247</v>
      </c>
      <c r="L3" s="388"/>
      <c r="M3" s="388"/>
      <c r="N3" s="388"/>
      <c r="O3" s="388"/>
      <c r="P3" s="388"/>
      <c r="Q3" s="388" t="s">
        <v>248</v>
      </c>
      <c r="R3" s="388"/>
      <c r="S3" s="388"/>
      <c r="T3" s="388"/>
      <c r="U3" s="388"/>
      <c r="V3" s="388"/>
      <c r="W3" s="387" t="s">
        <v>345</v>
      </c>
      <c r="X3" s="387"/>
      <c r="Y3" s="387"/>
      <c r="Z3" s="387"/>
      <c r="AA3" s="387"/>
      <c r="AB3" s="387"/>
      <c r="AC3" s="385" t="s">
        <v>48</v>
      </c>
    </row>
    <row r="4" spans="1:29" s="2" customFormat="1" ht="39.75" customHeight="1" x14ac:dyDescent="0.25">
      <c r="A4" s="395"/>
      <c r="B4" s="397"/>
      <c r="C4" s="389"/>
      <c r="D4" s="390"/>
      <c r="E4" s="5" t="s">
        <v>1</v>
      </c>
      <c r="F4" s="25" t="s">
        <v>2</v>
      </c>
      <c r="G4" s="25" t="s">
        <v>3</v>
      </c>
      <c r="H4" s="25" t="s">
        <v>4</v>
      </c>
      <c r="I4" s="25" t="s">
        <v>5</v>
      </c>
      <c r="J4" s="78" t="s">
        <v>6</v>
      </c>
      <c r="K4" s="73" t="s">
        <v>1</v>
      </c>
      <c r="L4" s="25" t="s">
        <v>2</v>
      </c>
      <c r="M4" s="25" t="s">
        <v>3</v>
      </c>
      <c r="N4" s="25" t="s">
        <v>4</v>
      </c>
      <c r="O4" s="25" t="s">
        <v>5</v>
      </c>
      <c r="P4" s="78" t="s">
        <v>6</v>
      </c>
      <c r="Q4" s="73" t="s">
        <v>1</v>
      </c>
      <c r="R4" s="25" t="s">
        <v>2</v>
      </c>
      <c r="S4" s="25" t="s">
        <v>3</v>
      </c>
      <c r="T4" s="25" t="s">
        <v>4</v>
      </c>
      <c r="U4" s="25" t="s">
        <v>5</v>
      </c>
      <c r="V4" s="78" t="s">
        <v>6</v>
      </c>
      <c r="W4" s="73" t="s">
        <v>1</v>
      </c>
      <c r="X4" s="31" t="s">
        <v>2</v>
      </c>
      <c r="Y4" s="31" t="s">
        <v>3</v>
      </c>
      <c r="Z4" s="31" t="s">
        <v>4</v>
      </c>
      <c r="AA4" s="31" t="s">
        <v>5</v>
      </c>
      <c r="AB4" s="92" t="s">
        <v>6</v>
      </c>
      <c r="AC4" s="386"/>
    </row>
    <row r="5" spans="1:29" ht="19.5" customHeight="1" x14ac:dyDescent="0.25">
      <c r="A5" s="401">
        <v>17</v>
      </c>
      <c r="B5" s="398" t="s">
        <v>323</v>
      </c>
      <c r="C5" s="160" t="s">
        <v>9</v>
      </c>
      <c r="D5" s="152"/>
      <c r="E5" s="158">
        <f>E6+E7+E8</f>
        <v>23962.06</v>
      </c>
      <c r="F5" s="158">
        <f t="shared" ref="F5:AB5" si="0">F6+F7+F8</f>
        <v>0</v>
      </c>
      <c r="G5" s="158">
        <f t="shared" si="0"/>
        <v>0</v>
      </c>
      <c r="H5" s="158">
        <f t="shared" si="0"/>
        <v>23962.06</v>
      </c>
      <c r="I5" s="158">
        <f t="shared" si="0"/>
        <v>0</v>
      </c>
      <c r="J5" s="158">
        <f t="shared" si="0"/>
        <v>0</v>
      </c>
      <c r="K5" s="158">
        <f t="shared" si="0"/>
        <v>10702.06</v>
      </c>
      <c r="L5" s="158">
        <f t="shared" si="0"/>
        <v>0</v>
      </c>
      <c r="M5" s="158">
        <f t="shared" si="0"/>
        <v>0</v>
      </c>
      <c r="N5" s="158">
        <f t="shared" si="0"/>
        <v>10702.06</v>
      </c>
      <c r="O5" s="158">
        <f t="shared" si="0"/>
        <v>0</v>
      </c>
      <c r="P5" s="158">
        <f t="shared" si="0"/>
        <v>0</v>
      </c>
      <c r="Q5" s="158">
        <f t="shared" si="0"/>
        <v>10702.06</v>
      </c>
      <c r="R5" s="158">
        <f t="shared" si="0"/>
        <v>0</v>
      </c>
      <c r="S5" s="158">
        <f t="shared" si="0"/>
        <v>0</v>
      </c>
      <c r="T5" s="158">
        <f t="shared" si="0"/>
        <v>10702.06</v>
      </c>
      <c r="U5" s="158">
        <f t="shared" si="0"/>
        <v>0</v>
      </c>
      <c r="V5" s="158">
        <f t="shared" si="0"/>
        <v>0</v>
      </c>
      <c r="W5" s="158">
        <f t="shared" si="0"/>
        <v>6984.65</v>
      </c>
      <c r="X5" s="158">
        <f t="shared" si="0"/>
        <v>0</v>
      </c>
      <c r="Y5" s="158">
        <f t="shared" si="0"/>
        <v>0</v>
      </c>
      <c r="Z5" s="158">
        <f t="shared" si="0"/>
        <v>6984.65</v>
      </c>
      <c r="AA5" s="158">
        <f t="shared" si="0"/>
        <v>0</v>
      </c>
      <c r="AB5" s="158">
        <f t="shared" si="0"/>
        <v>0</v>
      </c>
      <c r="AC5" s="367">
        <f>W5/Q5%</f>
        <v>65.264537855328783</v>
      </c>
    </row>
    <row r="6" spans="1:29" ht="137.25" customHeight="1" x14ac:dyDescent="0.25">
      <c r="A6" s="402"/>
      <c r="B6" s="399"/>
      <c r="C6" s="103" t="s">
        <v>307</v>
      </c>
      <c r="D6" s="410" t="s">
        <v>184</v>
      </c>
      <c r="E6" s="46">
        <f>F6+G6+H6+I6+J6</f>
        <v>14757.75</v>
      </c>
      <c r="F6" s="77"/>
      <c r="G6" s="77"/>
      <c r="H6" s="77">
        <v>14757.75</v>
      </c>
      <c r="I6" s="77"/>
      <c r="J6" s="77"/>
      <c r="K6" s="46">
        <f>L6+M6+N6+O6+P6</f>
        <v>4919.25</v>
      </c>
      <c r="L6" s="77"/>
      <c r="M6" s="77"/>
      <c r="N6" s="77">
        <v>4919.25</v>
      </c>
      <c r="O6" s="77"/>
      <c r="P6" s="77"/>
      <c r="Q6" s="46">
        <f>R6+S6+T6+U6+V6</f>
        <v>4919.25</v>
      </c>
      <c r="R6" s="77"/>
      <c r="S6" s="77"/>
      <c r="T6" s="77">
        <v>4919.25</v>
      </c>
      <c r="U6" s="77"/>
      <c r="V6" s="77"/>
      <c r="W6" s="46">
        <f>X6+Y6+Z6+AA6+AB6</f>
        <v>3127</v>
      </c>
      <c r="X6" s="40"/>
      <c r="Y6" s="40"/>
      <c r="Z6" s="77">
        <v>3127</v>
      </c>
      <c r="AA6" s="40"/>
      <c r="AB6" s="95"/>
      <c r="AC6" s="149">
        <f t="shared" ref="AC6:AC8" si="1">W6/Q6%</f>
        <v>63.566600599684911</v>
      </c>
    </row>
    <row r="7" spans="1:29" ht="132" customHeight="1" x14ac:dyDescent="0.25">
      <c r="A7" s="106"/>
      <c r="B7" s="431"/>
      <c r="C7" s="103" t="s">
        <v>308</v>
      </c>
      <c r="D7" s="411"/>
      <c r="E7" s="46">
        <f>F7+G7+H7+I7+J7</f>
        <v>5132.25</v>
      </c>
      <c r="F7" s="38"/>
      <c r="G7" s="38"/>
      <c r="H7" s="36">
        <v>5132.25</v>
      </c>
      <c r="I7" s="38"/>
      <c r="J7" s="81"/>
      <c r="K7" s="46">
        <f>L7+M7+N7+O7+P7</f>
        <v>1710.75</v>
      </c>
      <c r="L7" s="38"/>
      <c r="M7" s="38"/>
      <c r="N7" s="36">
        <v>1710.75</v>
      </c>
      <c r="O7" s="38"/>
      <c r="P7" s="81"/>
      <c r="Q7" s="46">
        <f>R7+S7+T7+U7+V7</f>
        <v>1710.75</v>
      </c>
      <c r="R7" s="38"/>
      <c r="S7" s="38"/>
      <c r="T7" s="36">
        <v>1710.75</v>
      </c>
      <c r="U7" s="38"/>
      <c r="V7" s="81"/>
      <c r="W7" s="46">
        <f>X7+Y7+Z7+AA7+AB7</f>
        <v>1083.9000000000001</v>
      </c>
      <c r="X7" s="38"/>
      <c r="Y7" s="38"/>
      <c r="Z7" s="36">
        <v>1083.9000000000001</v>
      </c>
      <c r="AA7" s="38"/>
      <c r="AB7" s="81"/>
      <c r="AC7" s="149">
        <f t="shared" si="1"/>
        <v>63.358176238491886</v>
      </c>
    </row>
    <row r="8" spans="1:29" ht="97.5" customHeight="1" x14ac:dyDescent="0.25">
      <c r="A8" s="138"/>
      <c r="B8" s="138"/>
      <c r="C8" s="317" t="s">
        <v>309</v>
      </c>
      <c r="D8" s="317" t="s">
        <v>189</v>
      </c>
      <c r="E8" s="380">
        <f>F8+G8+H8+I8+J8</f>
        <v>4072.06</v>
      </c>
      <c r="F8" s="331"/>
      <c r="G8" s="331"/>
      <c r="H8" s="331">
        <v>4072.06</v>
      </c>
      <c r="I8" s="331"/>
      <c r="J8" s="331"/>
      <c r="K8" s="331">
        <f>L8+M8+N8+O8+P8</f>
        <v>4072.06</v>
      </c>
      <c r="L8" s="331"/>
      <c r="M8" s="331"/>
      <c r="N8" s="331">
        <v>4072.06</v>
      </c>
      <c r="O8" s="331"/>
      <c r="P8" s="331"/>
      <c r="Q8" s="46">
        <f>R8+S8+T8+U8+V8</f>
        <v>4072.06</v>
      </c>
      <c r="R8" s="210"/>
      <c r="S8" s="210"/>
      <c r="T8" s="210">
        <v>4072.06</v>
      </c>
      <c r="U8" s="210"/>
      <c r="V8" s="210"/>
      <c r="W8" s="318">
        <f>X8+Y8+Z8+AA8+AB8</f>
        <v>2773.75</v>
      </c>
      <c r="X8" s="319"/>
      <c r="Y8" s="319"/>
      <c r="Z8" s="318">
        <v>2773.75</v>
      </c>
      <c r="AA8" s="319"/>
      <c r="AB8" s="319"/>
      <c r="AC8" s="217">
        <f t="shared" si="1"/>
        <v>68.116628929829133</v>
      </c>
    </row>
    <row r="9" spans="1:29" x14ac:dyDescent="0.25">
      <c r="A9" s="24"/>
      <c r="B9" s="24"/>
      <c r="C9" s="24"/>
      <c r="D9" s="24"/>
      <c r="E9" s="285"/>
    </row>
    <row r="11" spans="1:29" ht="65.25" customHeight="1" x14ac:dyDescent="0.25"/>
  </sheetData>
  <mergeCells count="13">
    <mergeCell ref="D6:D7"/>
    <mergeCell ref="B5:B7"/>
    <mergeCell ref="A5:A6"/>
    <mergeCell ref="K3:P3"/>
    <mergeCell ref="Q3:V3"/>
    <mergeCell ref="A1:P2"/>
    <mergeCell ref="W3:AB3"/>
    <mergeCell ref="AC3:AC4"/>
    <mergeCell ref="A3:A4"/>
    <mergeCell ref="B3:B4"/>
    <mergeCell ref="C3:C4"/>
    <mergeCell ref="D3:D4"/>
    <mergeCell ref="E3:J3"/>
  </mergeCells>
  <pageMargins left="0.23622047244094491" right="0.23622047244094491" top="0.74803149606299213" bottom="0.74803149606299213" header="0.31496062992125984" footer="0.31496062992125984"/>
  <pageSetup paperSize="9" scale="3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9"/>
  <sheetViews>
    <sheetView tabSelected="1" topLeftCell="A2" zoomScale="98" zoomScaleNormal="98" zoomScaleSheetLayoutView="50" workbookViewId="0">
      <pane xSplit="4" ySplit="4" topLeftCell="U12" activePane="bottomRight" state="frozen"/>
      <selection activeCell="A2" sqref="A2"/>
      <selection pane="topRight" activeCell="E2" sqref="E2"/>
      <selection pane="bottomLeft" activeCell="A6" sqref="A6"/>
      <selection pane="bottomRight" activeCell="R39" sqref="R39"/>
    </sheetView>
  </sheetViews>
  <sheetFormatPr defaultRowHeight="15" x14ac:dyDescent="0.25"/>
  <cols>
    <col min="1" max="1" width="4.5703125" style="6" customWidth="1"/>
    <col min="2" max="2" width="23.42578125" style="7" customWidth="1"/>
    <col min="3" max="3" width="24.140625" style="4" customWidth="1"/>
    <col min="4" max="4" width="13.140625" style="4" customWidth="1"/>
    <col min="5" max="5" width="15.85546875" style="6" customWidth="1"/>
    <col min="6" max="7" width="13.28515625" style="4" customWidth="1"/>
    <col min="8" max="8" width="14.140625" style="4" customWidth="1"/>
    <col min="9" max="9" width="13" style="4" customWidth="1"/>
    <col min="10" max="10" width="12.42578125" style="4" customWidth="1"/>
    <col min="11" max="11" width="15.28515625" style="6" customWidth="1"/>
    <col min="12" max="12" width="14.42578125" style="4" customWidth="1"/>
    <col min="13" max="13" width="15.7109375" style="4" customWidth="1"/>
    <col min="14" max="14" width="14.140625" style="4" customWidth="1"/>
    <col min="15" max="16" width="10.85546875" style="4" customWidth="1"/>
    <col min="17" max="17" width="13.5703125" style="4" customWidth="1"/>
    <col min="18" max="19" width="15.7109375" style="4" customWidth="1"/>
    <col min="20" max="20" width="14" style="4" customWidth="1"/>
    <col min="21" max="22" width="11.85546875" style="4" customWidth="1"/>
    <col min="23" max="23" width="15.140625" style="30" customWidth="1"/>
    <col min="24" max="24" width="15.28515625" style="30" customWidth="1"/>
    <col min="25" max="25" width="14.85546875" style="30" customWidth="1"/>
    <col min="26" max="26" width="14.7109375" style="30" customWidth="1"/>
    <col min="27" max="27" width="11.140625" style="30" customWidth="1"/>
    <col min="28" max="28" width="12.42578125" style="30" customWidth="1"/>
    <col min="29" max="29" width="9.42578125" style="24" customWidth="1"/>
    <col min="30" max="16384" width="9.140625" style="24"/>
  </cols>
  <sheetData>
    <row r="1" spans="1:29" ht="15" hidden="1" customHeight="1" x14ac:dyDescent="0.25">
      <c r="E1" s="8"/>
      <c r="K1" s="8"/>
    </row>
    <row r="2" spans="1:29" ht="49.5" customHeight="1" x14ac:dyDescent="0.25">
      <c r="A2" s="394" t="s">
        <v>349</v>
      </c>
      <c r="B2" s="394"/>
      <c r="C2" s="394"/>
      <c r="D2" s="394"/>
      <c r="E2" s="394"/>
      <c r="F2" s="394"/>
      <c r="G2" s="394"/>
      <c r="H2" s="394"/>
      <c r="I2" s="394"/>
      <c r="J2" s="394"/>
      <c r="K2" s="8"/>
    </row>
    <row r="3" spans="1:29" s="1" customFormat="1" x14ac:dyDescent="0.25">
      <c r="A3" s="395" t="s">
        <v>0</v>
      </c>
      <c r="B3" s="396" t="s">
        <v>8</v>
      </c>
      <c r="C3" s="389" t="s">
        <v>45</v>
      </c>
      <c r="D3" s="390" t="s">
        <v>7</v>
      </c>
      <c r="E3" s="391" t="s">
        <v>46</v>
      </c>
      <c r="F3" s="392"/>
      <c r="G3" s="392"/>
      <c r="H3" s="392"/>
      <c r="I3" s="392"/>
      <c r="J3" s="393"/>
      <c r="K3" s="388" t="s">
        <v>247</v>
      </c>
      <c r="L3" s="388"/>
      <c r="M3" s="388"/>
      <c r="N3" s="388"/>
      <c r="O3" s="388"/>
      <c r="P3" s="388"/>
      <c r="Q3" s="388" t="s">
        <v>248</v>
      </c>
      <c r="R3" s="388"/>
      <c r="S3" s="388"/>
      <c r="T3" s="388"/>
      <c r="U3" s="388"/>
      <c r="V3" s="388"/>
      <c r="W3" s="387" t="s">
        <v>345</v>
      </c>
      <c r="X3" s="387"/>
      <c r="Y3" s="387"/>
      <c r="Z3" s="387"/>
      <c r="AA3" s="387"/>
      <c r="AB3" s="387"/>
      <c r="AC3" s="385" t="s">
        <v>48</v>
      </c>
    </row>
    <row r="4" spans="1:29" s="2" customFormat="1" ht="53.25" customHeight="1" x14ac:dyDescent="0.25">
      <c r="A4" s="395"/>
      <c r="B4" s="397"/>
      <c r="C4" s="389"/>
      <c r="D4" s="390"/>
      <c r="E4" s="5" t="s">
        <v>1</v>
      </c>
      <c r="F4" s="25" t="s">
        <v>2</v>
      </c>
      <c r="G4" s="25" t="s">
        <v>3</v>
      </c>
      <c r="H4" s="25" t="s">
        <v>4</v>
      </c>
      <c r="I4" s="25" t="s">
        <v>5</v>
      </c>
      <c r="J4" s="117" t="s">
        <v>6</v>
      </c>
      <c r="K4" s="73" t="s">
        <v>1</v>
      </c>
      <c r="L4" s="25" t="s">
        <v>2</v>
      </c>
      <c r="M4" s="25" t="s">
        <v>3</v>
      </c>
      <c r="N4" s="25" t="s">
        <v>4</v>
      </c>
      <c r="O4" s="25" t="s">
        <v>5</v>
      </c>
      <c r="P4" s="117" t="s">
        <v>6</v>
      </c>
      <c r="Q4" s="73" t="s">
        <v>1</v>
      </c>
      <c r="R4" s="25" t="s">
        <v>2</v>
      </c>
      <c r="S4" s="25" t="s">
        <v>3</v>
      </c>
      <c r="T4" s="25" t="s">
        <v>4</v>
      </c>
      <c r="U4" s="25" t="s">
        <v>5</v>
      </c>
      <c r="V4" s="117" t="s">
        <v>6</v>
      </c>
      <c r="W4" s="73" t="s">
        <v>1</v>
      </c>
      <c r="X4" s="31" t="s">
        <v>2</v>
      </c>
      <c r="Y4" s="31" t="s">
        <v>3</v>
      </c>
      <c r="Z4" s="31" t="s">
        <v>4</v>
      </c>
      <c r="AA4" s="31" t="s">
        <v>5</v>
      </c>
      <c r="AB4" s="92" t="s">
        <v>6</v>
      </c>
      <c r="AC4" s="386"/>
    </row>
    <row r="5" spans="1:29" s="1" customFormat="1" ht="15" customHeight="1" x14ac:dyDescent="0.25">
      <c r="A5" s="113">
        <v>18</v>
      </c>
      <c r="B5" s="414" t="s">
        <v>359</v>
      </c>
      <c r="C5" s="150" t="s">
        <v>9</v>
      </c>
      <c r="D5" s="312"/>
      <c r="E5" s="158">
        <f t="shared" ref="E5:AB5" si="0">E6+E7+E8+E9+E10+E11</f>
        <v>967263.60000000009</v>
      </c>
      <c r="F5" s="158">
        <f t="shared" si="0"/>
        <v>0</v>
      </c>
      <c r="G5" s="158">
        <f t="shared" si="0"/>
        <v>695412.32</v>
      </c>
      <c r="H5" s="158">
        <f t="shared" si="0"/>
        <v>271851.28000000003</v>
      </c>
      <c r="I5" s="158">
        <f t="shared" si="0"/>
        <v>0</v>
      </c>
      <c r="J5" s="158">
        <f t="shared" si="0"/>
        <v>0</v>
      </c>
      <c r="K5" s="158">
        <f t="shared" si="0"/>
        <v>343331.04000000004</v>
      </c>
      <c r="L5" s="158">
        <f t="shared" si="0"/>
        <v>0</v>
      </c>
      <c r="M5" s="158">
        <f t="shared" si="0"/>
        <v>251877.76000000001</v>
      </c>
      <c r="N5" s="158">
        <f t="shared" si="0"/>
        <v>91453.280000000013</v>
      </c>
      <c r="O5" s="158">
        <f t="shared" si="0"/>
        <v>0</v>
      </c>
      <c r="P5" s="158">
        <f t="shared" si="0"/>
        <v>0</v>
      </c>
      <c r="Q5" s="158">
        <f t="shared" si="0"/>
        <v>343331.04000000004</v>
      </c>
      <c r="R5" s="158">
        <f t="shared" si="0"/>
        <v>0</v>
      </c>
      <c r="S5" s="158">
        <f t="shared" si="0"/>
        <v>251877.76000000001</v>
      </c>
      <c r="T5" s="158">
        <f t="shared" si="0"/>
        <v>91453.280000000013</v>
      </c>
      <c r="U5" s="158">
        <f t="shared" si="0"/>
        <v>0</v>
      </c>
      <c r="V5" s="158">
        <f t="shared" si="0"/>
        <v>0</v>
      </c>
      <c r="W5" s="158">
        <f t="shared" si="0"/>
        <v>217133.32000000004</v>
      </c>
      <c r="X5" s="158">
        <f t="shared" si="0"/>
        <v>0</v>
      </c>
      <c r="Y5" s="158">
        <f t="shared" si="0"/>
        <v>162885.09000000003</v>
      </c>
      <c r="Z5" s="158">
        <f t="shared" si="0"/>
        <v>54248.229999999996</v>
      </c>
      <c r="AA5" s="158">
        <f t="shared" si="0"/>
        <v>0</v>
      </c>
      <c r="AB5" s="158">
        <f t="shared" si="0"/>
        <v>0</v>
      </c>
      <c r="AC5" s="158">
        <f>W5/Q5%</f>
        <v>63.243137002701538</v>
      </c>
    </row>
    <row r="6" spans="1:29" ht="245.25" customHeight="1" x14ac:dyDescent="0.25">
      <c r="A6" s="114"/>
      <c r="B6" s="415"/>
      <c r="C6" s="112" t="s">
        <v>310</v>
      </c>
      <c r="D6" s="116" t="s">
        <v>56</v>
      </c>
      <c r="E6" s="36">
        <f>F6+G6+H6+I6+J6</f>
        <v>726376.11</v>
      </c>
      <c r="F6" s="77"/>
      <c r="G6" s="77">
        <v>591871.56999999995</v>
      </c>
      <c r="H6" s="77">
        <v>134504.54</v>
      </c>
      <c r="I6" s="77"/>
      <c r="J6" s="118"/>
      <c r="K6" s="46">
        <f>L6+M6+N6+O6+P6</f>
        <v>256938.49000000002</v>
      </c>
      <c r="L6" s="77"/>
      <c r="M6" s="159">
        <v>215073.26</v>
      </c>
      <c r="N6" s="159">
        <v>41865.230000000003</v>
      </c>
      <c r="O6" s="77"/>
      <c r="P6" s="118"/>
      <c r="Q6" s="46">
        <f>R6+S6+T6+U6+V6</f>
        <v>256938.49000000002</v>
      </c>
      <c r="R6" s="77"/>
      <c r="S6" s="77">
        <f>M6</f>
        <v>215073.26</v>
      </c>
      <c r="T6" s="77">
        <f>N6</f>
        <v>41865.230000000003</v>
      </c>
      <c r="U6" s="77"/>
      <c r="V6" s="118"/>
      <c r="W6" s="46">
        <f>X6+Y6+Z6+AA6+AB6</f>
        <v>166088.21000000002</v>
      </c>
      <c r="X6" s="40"/>
      <c r="Y6" s="159">
        <v>140103.98000000001</v>
      </c>
      <c r="Z6" s="159">
        <v>25984.23</v>
      </c>
      <c r="AA6" s="77">
        <v>0</v>
      </c>
      <c r="AB6" s="118">
        <v>0</v>
      </c>
      <c r="AC6" s="159">
        <f t="shared" ref="AC6:AC14" si="1">W6/Q6%</f>
        <v>64.641233783229609</v>
      </c>
    </row>
    <row r="7" spans="1:29" ht="229.5" customHeight="1" x14ac:dyDescent="0.25">
      <c r="A7" s="114"/>
      <c r="B7" s="415"/>
      <c r="C7" s="112" t="s">
        <v>134</v>
      </c>
      <c r="D7" s="116" t="s">
        <v>56</v>
      </c>
      <c r="E7" s="37">
        <f t="shared" ref="E7:E11" si="2">F7+G7+H7+I7+J7</f>
        <v>20063.78</v>
      </c>
      <c r="F7" s="77"/>
      <c r="G7" s="118"/>
      <c r="H7" s="77">
        <v>20063.78</v>
      </c>
      <c r="I7" s="77"/>
      <c r="J7" s="118"/>
      <c r="K7" s="46">
        <f>L7+M7+N7+O7+P7</f>
        <v>5686.68</v>
      </c>
      <c r="L7" s="77"/>
      <c r="M7" s="167"/>
      <c r="N7" s="159">
        <v>5686.68</v>
      </c>
      <c r="O7" s="159"/>
      <c r="P7" s="167"/>
      <c r="Q7" s="46">
        <f t="shared" ref="Q7:Q11" si="3">R7+S7+T7+U7+V7</f>
        <v>5686.68</v>
      </c>
      <c r="R7" s="77"/>
      <c r="S7" s="118"/>
      <c r="T7" s="159">
        <f>N7</f>
        <v>5686.68</v>
      </c>
      <c r="U7" s="77"/>
      <c r="V7" s="118"/>
      <c r="W7" s="46">
        <f t="shared" ref="W7:W11" si="4">X7+Y7+Z7+AA7+AB7</f>
        <v>3024.48</v>
      </c>
      <c r="X7" s="40"/>
      <c r="Y7" s="167">
        <v>0</v>
      </c>
      <c r="Z7" s="159">
        <v>3024.48</v>
      </c>
      <c r="AA7" s="159"/>
      <c r="AB7" s="167"/>
      <c r="AC7" s="159">
        <f t="shared" si="1"/>
        <v>53.185338369663839</v>
      </c>
    </row>
    <row r="8" spans="1:29" ht="200.25" customHeight="1" x14ac:dyDescent="0.25">
      <c r="A8" s="114"/>
      <c r="B8" s="415"/>
      <c r="C8" s="112" t="s">
        <v>84</v>
      </c>
      <c r="D8" s="116" t="s">
        <v>56</v>
      </c>
      <c r="E8" s="37">
        <f t="shared" si="2"/>
        <v>46788.160000000003</v>
      </c>
      <c r="F8" s="77"/>
      <c r="G8" s="77"/>
      <c r="H8" s="159">
        <v>46788.160000000003</v>
      </c>
      <c r="I8" s="77"/>
      <c r="J8" s="118"/>
      <c r="K8" s="46">
        <f t="shared" ref="K8:K11" si="5">L8+M8+N8+O8+P8</f>
        <v>18135.47</v>
      </c>
      <c r="L8" s="77"/>
      <c r="M8" s="159"/>
      <c r="N8" s="159">
        <v>18135.47</v>
      </c>
      <c r="O8" s="159"/>
      <c r="P8" s="167"/>
      <c r="Q8" s="46">
        <f t="shared" si="3"/>
        <v>18135.47</v>
      </c>
      <c r="R8" s="77"/>
      <c r="S8" s="77"/>
      <c r="T8" s="159">
        <f>N8</f>
        <v>18135.47</v>
      </c>
      <c r="U8" s="77"/>
      <c r="V8" s="118"/>
      <c r="W8" s="46">
        <f t="shared" si="4"/>
        <v>10275.91</v>
      </c>
      <c r="X8" s="40"/>
      <c r="Y8" s="159"/>
      <c r="Z8" s="159">
        <v>10275.91</v>
      </c>
      <c r="AA8" s="159"/>
      <c r="AB8" s="167"/>
      <c r="AC8" s="159">
        <f t="shared" si="1"/>
        <v>56.661944796578197</v>
      </c>
    </row>
    <row r="9" spans="1:29" ht="128.25" customHeight="1" x14ac:dyDescent="0.25">
      <c r="A9" s="114"/>
      <c r="B9" s="415"/>
      <c r="C9" s="112" t="s">
        <v>170</v>
      </c>
      <c r="D9" s="116" t="s">
        <v>56</v>
      </c>
      <c r="E9" s="37">
        <f t="shared" si="2"/>
        <v>5882.03</v>
      </c>
      <c r="F9" s="77"/>
      <c r="G9" s="77"/>
      <c r="H9" s="159">
        <v>5882.03</v>
      </c>
      <c r="I9" s="77"/>
      <c r="J9" s="118"/>
      <c r="K9" s="46">
        <f t="shared" si="5"/>
        <v>2392.63</v>
      </c>
      <c r="L9" s="77"/>
      <c r="M9" s="77"/>
      <c r="N9" s="159">
        <v>2392.63</v>
      </c>
      <c r="O9" s="159"/>
      <c r="P9" s="167"/>
      <c r="Q9" s="46">
        <f t="shared" si="3"/>
        <v>2392.63</v>
      </c>
      <c r="R9" s="77"/>
      <c r="S9" s="77"/>
      <c r="T9" s="159">
        <f>N9</f>
        <v>2392.63</v>
      </c>
      <c r="U9" s="77"/>
      <c r="V9" s="118"/>
      <c r="W9" s="46">
        <f t="shared" si="4"/>
        <v>927.73</v>
      </c>
      <c r="X9" s="40"/>
      <c r="Y9" s="159"/>
      <c r="Z9" s="159">
        <v>927.73</v>
      </c>
      <c r="AA9" s="159"/>
      <c r="AB9" s="167"/>
      <c r="AC9" s="159">
        <f t="shared" si="1"/>
        <v>38.77448665276286</v>
      </c>
    </row>
    <row r="10" spans="1:29" ht="204" customHeight="1" x14ac:dyDescent="0.25">
      <c r="A10" s="115"/>
      <c r="B10" s="415"/>
      <c r="C10" s="112" t="s">
        <v>312</v>
      </c>
      <c r="D10" s="116" t="s">
        <v>56</v>
      </c>
      <c r="E10" s="37">
        <f t="shared" si="2"/>
        <v>138.59</v>
      </c>
      <c r="F10" s="77"/>
      <c r="G10" s="77"/>
      <c r="H10" s="159">
        <v>138.59</v>
      </c>
      <c r="I10" s="77"/>
      <c r="J10" s="118"/>
      <c r="K10" s="46">
        <f t="shared" si="5"/>
        <v>0</v>
      </c>
      <c r="L10" s="77"/>
      <c r="M10" s="77"/>
      <c r="N10" s="77"/>
      <c r="O10" s="77"/>
      <c r="P10" s="118"/>
      <c r="Q10" s="46">
        <f t="shared" si="3"/>
        <v>0</v>
      </c>
      <c r="R10" s="77"/>
      <c r="S10" s="77"/>
      <c r="T10" s="77"/>
      <c r="U10" s="77"/>
      <c r="V10" s="118"/>
      <c r="W10" s="46">
        <f t="shared" si="4"/>
        <v>0</v>
      </c>
      <c r="X10" s="40"/>
      <c r="Y10" s="159"/>
      <c r="Z10" s="159"/>
      <c r="AA10" s="159"/>
      <c r="AB10" s="167"/>
      <c r="AC10" s="159" t="e">
        <f t="shared" si="1"/>
        <v>#DIV/0!</v>
      </c>
    </row>
    <row r="11" spans="1:29" ht="215.25" customHeight="1" x14ac:dyDescent="0.25">
      <c r="A11" s="114"/>
      <c r="B11" s="415"/>
      <c r="C11" s="112" t="s">
        <v>311</v>
      </c>
      <c r="D11" s="116" t="s">
        <v>56</v>
      </c>
      <c r="E11" s="37">
        <f t="shared" si="2"/>
        <v>168014.93</v>
      </c>
      <c r="F11" s="77"/>
      <c r="G11" s="77">
        <v>103540.75</v>
      </c>
      <c r="H11" s="159">
        <v>64474.18</v>
      </c>
      <c r="I11" s="77"/>
      <c r="J11" s="118"/>
      <c r="K11" s="46">
        <f t="shared" si="5"/>
        <v>60177.770000000004</v>
      </c>
      <c r="L11" s="77"/>
      <c r="M11" s="77">
        <v>36804.5</v>
      </c>
      <c r="N11" s="77">
        <v>23373.27</v>
      </c>
      <c r="O11" s="77"/>
      <c r="P11" s="118"/>
      <c r="Q11" s="46">
        <f t="shared" si="3"/>
        <v>60177.770000000004</v>
      </c>
      <c r="R11" s="77"/>
      <c r="S11" s="77">
        <f>M11</f>
        <v>36804.5</v>
      </c>
      <c r="T11" s="159">
        <f>N11</f>
        <v>23373.27</v>
      </c>
      <c r="U11" s="77"/>
      <c r="V11" s="118"/>
      <c r="W11" s="46">
        <f t="shared" si="4"/>
        <v>36816.99</v>
      </c>
      <c r="X11" s="40"/>
      <c r="Y11" s="159">
        <v>22781.11</v>
      </c>
      <c r="Z11" s="159">
        <v>14035.88</v>
      </c>
      <c r="AA11" s="77"/>
      <c r="AB11" s="118"/>
      <c r="AC11" s="159">
        <f t="shared" si="1"/>
        <v>61.18038272272301</v>
      </c>
    </row>
    <row r="12" spans="1:29" ht="25.5" customHeight="1" x14ac:dyDescent="0.25">
      <c r="A12" s="470"/>
      <c r="B12" s="467" t="s">
        <v>30</v>
      </c>
      <c r="C12" s="473" t="s">
        <v>123</v>
      </c>
      <c r="D12" s="474"/>
      <c r="E12" s="59">
        <f>SUM('Развитие  и совГО ЧС 3 кв. 2023:Питание 3 кв. 2023'!E5)</f>
        <v>748531.46</v>
      </c>
      <c r="F12" s="59">
        <f>SUM('Развитие  и совГО ЧС 3 кв. 2023:Питание 3 кв. 2023'!F5)</f>
        <v>585174.29</v>
      </c>
      <c r="G12" s="59">
        <f>SUM('Развитие  и совГО ЧС 3 кв. 2023:Питание 3 кв. 2023'!G5)</f>
        <v>85900.75</v>
      </c>
      <c r="H12" s="59">
        <f>SUM('Развитие  и совГО ЧС 3 кв. 2023:Питание 3 кв. 2023'!H5)</f>
        <v>36141.83</v>
      </c>
      <c r="I12" s="59">
        <f>SUM('Развитие  и совГО ЧС 3 кв. 2023:Питание 3 кв. 2023'!I5)</f>
        <v>3195.71</v>
      </c>
      <c r="J12" s="59">
        <f>SUM('Развитие  и совГО ЧС 3 кв. 2023:Питание 3 кв. 2023'!J5)</f>
        <v>37856.480000000003</v>
      </c>
      <c r="K12" s="59">
        <f>SUM('Развитие  и совГО ЧС 3 кв. 2023:Питание 3 кв. 2023'!K5)</f>
        <v>264470.01</v>
      </c>
      <c r="L12" s="59">
        <f>SUM('Развитие  и совГО ЧС 3 кв. 2023:Питание 3 кв. 2023'!L5)</f>
        <v>191033.07</v>
      </c>
      <c r="M12" s="59">
        <f>SUM('Развитие  и совГО ЧС 3 кв. 2023:Питание 3 кв. 2023'!M5)</f>
        <v>36776.769999999997</v>
      </c>
      <c r="N12" s="59">
        <f>SUM('Развитие  и совГО ЧС 3 кв. 2023:Питание 3 кв. 2023'!N5)</f>
        <v>13289.8</v>
      </c>
      <c r="O12" s="59">
        <f>SUM('Развитие  и совГО ЧС 3 кв. 2023:Питание 3 кв. 2023'!O5)</f>
        <v>99.06</v>
      </c>
      <c r="P12" s="59">
        <f>SUM('Развитие  и совГО ЧС 3 кв. 2023:Питание 3 кв. 2023'!P5)</f>
        <v>23271.31</v>
      </c>
      <c r="Q12" s="59">
        <f>SUM('Развитие  и совГО ЧС 3 кв. 2023:Питание 3 кв. 2023'!Q5)</f>
        <v>285870.92342000001</v>
      </c>
      <c r="R12" s="59">
        <f>SUM('Развитие  и совГО ЧС 3 кв. 2023:Питание 3 кв. 2023'!R5)</f>
        <v>191033.07</v>
      </c>
      <c r="S12" s="59">
        <f>SUM('Развитие  и совГО ЧС 3 кв. 2023:Питание 3 кв. 2023'!S5)</f>
        <v>33712.470419999998</v>
      </c>
      <c r="T12" s="59">
        <f>SUM('Развитие  и совГО ЧС 3 кв. 2023:Питание 3 кв. 2023'!T5)</f>
        <v>37755.012999999999</v>
      </c>
      <c r="U12" s="59">
        <f>SUM('Развитие  и совГО ЧС 3 кв. 2023:Питание 3 кв. 2023'!U5)</f>
        <v>99.06</v>
      </c>
      <c r="V12" s="59">
        <f>SUM('Развитие  и совГО ЧС 3 кв. 2023:Питание 3 кв. 2023'!V5)</f>
        <v>23271.31</v>
      </c>
      <c r="W12" s="64">
        <f>SUM('Развитие  и совГО ЧС 3 кв. 2023:Питание 3 кв. 2023'!W5)</f>
        <v>117699.32799999999</v>
      </c>
      <c r="X12" s="59">
        <f>SUM('Развитие  и совГО ЧС 3 кв. 2023:Питание 3 кв. 2023'!X5)</f>
        <v>79643.520000000019</v>
      </c>
      <c r="Y12" s="59">
        <f>SUM('Развитие  и совГО ЧС 3 кв. 2023:Питание 3 кв. 2023'!Y5)</f>
        <v>24598.873000000003</v>
      </c>
      <c r="Z12" s="59">
        <f>SUM('Развитие  и совГО ЧС 3 кв. 2023:Питание 3 кв. 2023'!Z5)</f>
        <v>8428.6450000000004</v>
      </c>
      <c r="AA12" s="59">
        <f>SUM('Развитие  и совГО ЧС 3 кв. 2023:Питание 3 кв. 2023'!AA5)</f>
        <v>1.58</v>
      </c>
      <c r="AB12" s="59">
        <f>SUM('Развитие  и совГО ЧС 3 кв. 2023:Питание 3 кв. 2023'!AB5)</f>
        <v>5026.71</v>
      </c>
      <c r="AC12" s="100">
        <f t="shared" si="1"/>
        <v>41.172192887584018</v>
      </c>
    </row>
    <row r="13" spans="1:29" ht="25.5" customHeight="1" x14ac:dyDescent="0.25">
      <c r="A13" s="471"/>
      <c r="B13" s="468"/>
      <c r="C13" s="473" t="s">
        <v>124</v>
      </c>
      <c r="D13" s="474"/>
      <c r="E13" s="59">
        <f>SUM('ВЦП Культ.политика 3 кв. 2023:ВЦП Развитие образ. 3 кв. 2023'!E5)</f>
        <v>991225.66000000015</v>
      </c>
      <c r="F13" s="59">
        <f>SUM('ВЦП Культ.политика 3 кв. 2023:ВЦП Развитие образ. 3 кв. 2023'!F5)</f>
        <v>0</v>
      </c>
      <c r="G13" s="59">
        <f>SUM('ВЦП Культ.политика 3 кв. 2023:ВЦП Развитие образ. 3 кв. 2023'!G5)</f>
        <v>695412.32</v>
      </c>
      <c r="H13" s="59">
        <f>SUM('ВЦП Культ.политика 3 кв. 2023:ВЦП Развитие образ. 3 кв. 2023'!H5)</f>
        <v>295813.34000000003</v>
      </c>
      <c r="I13" s="59">
        <f>SUM('ВЦП Культ.политика 3 кв. 2023:ВЦП Развитие образ. 3 кв. 2023'!I5)</f>
        <v>0</v>
      </c>
      <c r="J13" s="59">
        <f>SUM('ВЦП Культ.политика 3 кв. 2023:ВЦП Развитие образ. 3 кв. 2023'!J5)</f>
        <v>0</v>
      </c>
      <c r="K13" s="59">
        <f>SUM('ВЦП Культ.политика 3 кв. 2023:ВЦП Развитие образ. 3 кв. 2023'!K5)</f>
        <v>354033.10000000003</v>
      </c>
      <c r="L13" s="59">
        <f>SUM('ВЦП Культ.политика 3 кв. 2023:ВЦП Развитие образ. 3 кв. 2023'!L5)</f>
        <v>0</v>
      </c>
      <c r="M13" s="59">
        <f>SUM('ВЦП Культ.политика 3 кв. 2023:ВЦП Развитие образ. 3 кв. 2023'!M5)</f>
        <v>251877.76000000001</v>
      </c>
      <c r="N13" s="59">
        <f>SUM('ВЦП Культ.политика 3 кв. 2023:ВЦП Развитие образ. 3 кв. 2023'!N5)</f>
        <v>102155.34000000001</v>
      </c>
      <c r="O13" s="59">
        <f>SUM('ВЦП Культ.политика 3 кв. 2023:ВЦП Развитие образ. 3 кв. 2023'!O5)</f>
        <v>0</v>
      </c>
      <c r="P13" s="59">
        <f>SUM('ВЦП Культ.политика 3 кв. 2023:ВЦП Развитие образ. 3 кв. 2023'!P5)</f>
        <v>0</v>
      </c>
      <c r="Q13" s="59">
        <f>SUM('ВЦП Культ.политика 3 кв. 2023:ВЦП Развитие образ. 3 кв. 2023'!Q5)</f>
        <v>354033.10000000003</v>
      </c>
      <c r="R13" s="59">
        <f>SUM('ВЦП Культ.политика 3 кв. 2023:ВЦП Развитие образ. 3 кв. 2023'!R5)</f>
        <v>0</v>
      </c>
      <c r="S13" s="59">
        <f>SUM('ВЦП Культ.политика 3 кв. 2023:ВЦП Развитие образ. 3 кв. 2023'!S5)</f>
        <v>251877.76000000001</v>
      </c>
      <c r="T13" s="59">
        <f>SUM('ВЦП Культ.политика 3 кв. 2023:ВЦП Развитие образ. 3 кв. 2023'!T5)</f>
        <v>102155.34000000001</v>
      </c>
      <c r="U13" s="59">
        <f>SUM('ВЦП Культ.политика 3 кв. 2023:ВЦП Развитие образ. 3 кв. 2023'!U5)</f>
        <v>0</v>
      </c>
      <c r="V13" s="59">
        <f>SUM('ВЦП Культ.политика 3 кв. 2023:ВЦП Развитие образ. 3 кв. 2023'!V5)</f>
        <v>0</v>
      </c>
      <c r="W13" s="59">
        <f>SUM('ВЦП Культ.политика 3 кв. 2023:ВЦП Развитие образ. 3 кв. 2023'!W5)</f>
        <v>224117.97000000003</v>
      </c>
      <c r="X13" s="59">
        <f>SUM('ВЦП Культ.политика 3 кв. 2023:ВЦП Развитие образ. 3 кв. 2023'!X5)</f>
        <v>0</v>
      </c>
      <c r="Y13" s="59">
        <f>SUM('ВЦП Культ.политика 3 кв. 2023:ВЦП Развитие образ. 3 кв. 2023'!Y5)</f>
        <v>162885.09000000003</v>
      </c>
      <c r="Z13" s="59">
        <f>SUM('ВЦП Культ.политика 3 кв. 2023:ВЦП Развитие образ. 3 кв. 2023'!Z5)</f>
        <v>61232.88</v>
      </c>
      <c r="AA13" s="59">
        <f>SUM('ВЦП Культ.политика 3 кв. 2023:ВЦП Развитие образ. 3 кв. 2023'!AA5)</f>
        <v>0</v>
      </c>
      <c r="AB13" s="59">
        <f>SUM('ВЦП Культ.политика 3 кв. 2023:ВЦП Развитие образ. 3 кв. 2023'!AB5)</f>
        <v>0</v>
      </c>
      <c r="AC13" s="100">
        <f t="shared" si="1"/>
        <v>63.304241891506763</v>
      </c>
    </row>
    <row r="14" spans="1:29" ht="25.5" customHeight="1" x14ac:dyDescent="0.25">
      <c r="A14" s="472"/>
      <c r="B14" s="469"/>
      <c r="C14" s="473" t="s">
        <v>18</v>
      </c>
      <c r="D14" s="474"/>
      <c r="E14" s="59">
        <f>E12+E13</f>
        <v>1739757.12</v>
      </c>
      <c r="F14" s="59">
        <f>F12+F13</f>
        <v>585174.29</v>
      </c>
      <c r="G14" s="59">
        <f t="shared" ref="G14:AB14" si="6">G12+G13</f>
        <v>781313.07</v>
      </c>
      <c r="H14" s="59">
        <f t="shared" si="6"/>
        <v>331955.17000000004</v>
      </c>
      <c r="I14" s="59">
        <f t="shared" si="6"/>
        <v>3195.71</v>
      </c>
      <c r="J14" s="59">
        <f t="shared" si="6"/>
        <v>37856.480000000003</v>
      </c>
      <c r="K14" s="59">
        <f t="shared" si="6"/>
        <v>618503.1100000001</v>
      </c>
      <c r="L14" s="59">
        <f t="shared" si="6"/>
        <v>191033.07</v>
      </c>
      <c r="M14" s="59">
        <f t="shared" si="6"/>
        <v>288654.53000000003</v>
      </c>
      <c r="N14" s="59">
        <f t="shared" si="6"/>
        <v>115445.14000000001</v>
      </c>
      <c r="O14" s="59">
        <f t="shared" si="6"/>
        <v>99.06</v>
      </c>
      <c r="P14" s="59">
        <f t="shared" si="6"/>
        <v>23271.31</v>
      </c>
      <c r="Q14" s="59">
        <f t="shared" si="6"/>
        <v>639904.02341999998</v>
      </c>
      <c r="R14" s="59">
        <f t="shared" si="6"/>
        <v>191033.07</v>
      </c>
      <c r="S14" s="59">
        <f t="shared" si="6"/>
        <v>285590.23042000004</v>
      </c>
      <c r="T14" s="59">
        <f t="shared" si="6"/>
        <v>139910.353</v>
      </c>
      <c r="U14" s="59">
        <f t="shared" si="6"/>
        <v>99.06</v>
      </c>
      <c r="V14" s="59">
        <f t="shared" si="6"/>
        <v>23271.31</v>
      </c>
      <c r="W14" s="59">
        <f t="shared" si="6"/>
        <v>341817.29800000001</v>
      </c>
      <c r="X14" s="59">
        <f t="shared" si="6"/>
        <v>79643.520000000019</v>
      </c>
      <c r="Y14" s="59">
        <f t="shared" si="6"/>
        <v>187483.96300000002</v>
      </c>
      <c r="Z14" s="59">
        <f t="shared" si="6"/>
        <v>69661.524999999994</v>
      </c>
      <c r="AA14" s="59">
        <f t="shared" si="6"/>
        <v>1.58</v>
      </c>
      <c r="AB14" s="59">
        <f t="shared" si="6"/>
        <v>5026.71</v>
      </c>
      <c r="AC14" s="100">
        <f t="shared" si="1"/>
        <v>53.416963402283343</v>
      </c>
    </row>
    <row r="17" spans="11:28" x14ac:dyDescent="0.25"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</row>
    <row r="19" spans="11:28" x14ac:dyDescent="0.25">
      <c r="O19" s="321"/>
      <c r="Q19" s="4">
        <v>246389.62899999999</v>
      </c>
    </row>
    <row r="20" spans="11:28" x14ac:dyDescent="0.25">
      <c r="L20" s="321"/>
      <c r="N20" s="322"/>
      <c r="Q20" s="322"/>
      <c r="R20" s="4">
        <f>Q19+39466+15-24626.5-3225.6</f>
        <v>258018.52899999995</v>
      </c>
      <c r="W20" s="33"/>
    </row>
    <row r="21" spans="11:28" x14ac:dyDescent="0.25">
      <c r="N21" s="321"/>
      <c r="Q21" s="330"/>
      <c r="R21" s="320"/>
    </row>
    <row r="22" spans="11:28" x14ac:dyDescent="0.25">
      <c r="Q22" s="321"/>
    </row>
    <row r="23" spans="11:28" x14ac:dyDescent="0.25">
      <c r="L23" s="321"/>
      <c r="Q23" s="321">
        <f>Q19+'Комплексное развитие 3 кв. 2023'!Q6+'Развитие МСП 3 кв. 2023'!V5+3225.6-24626.54</f>
        <v>264469.989</v>
      </c>
    </row>
    <row r="24" spans="11:28" x14ac:dyDescent="0.25">
      <c r="Q24" s="321"/>
    </row>
    <row r="25" spans="11:28" x14ac:dyDescent="0.25">
      <c r="Q25" s="321"/>
    </row>
    <row r="26" spans="11:28" x14ac:dyDescent="0.25">
      <c r="M26" s="321"/>
      <c r="Q26" s="322"/>
    </row>
    <row r="27" spans="11:28" x14ac:dyDescent="0.25">
      <c r="Q27" s="322"/>
    </row>
    <row r="29" spans="11:28" x14ac:dyDescent="0.25">
      <c r="M29" s="321"/>
    </row>
  </sheetData>
  <mergeCells count="16">
    <mergeCell ref="W3:AB3"/>
    <mergeCell ref="AC3:AC4"/>
    <mergeCell ref="A3:A4"/>
    <mergeCell ref="B3:B4"/>
    <mergeCell ref="C3:C4"/>
    <mergeCell ref="D3:D4"/>
    <mergeCell ref="E3:J3"/>
    <mergeCell ref="K3:P3"/>
    <mergeCell ref="Q3:V3"/>
    <mergeCell ref="A2:J2"/>
    <mergeCell ref="B12:B14"/>
    <mergeCell ref="A12:A14"/>
    <mergeCell ref="C12:D12"/>
    <mergeCell ref="C13:D13"/>
    <mergeCell ref="C14:D14"/>
    <mergeCell ref="B5:B11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8"/>
  <sheetViews>
    <sheetView zoomScale="80" zoomScaleNormal="80" zoomScaleSheetLayoutView="3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V5" sqref="V5"/>
    </sheetView>
  </sheetViews>
  <sheetFormatPr defaultRowHeight="15" x14ac:dyDescent="0.25"/>
  <cols>
    <col min="1" max="1" width="4.85546875" style="6" customWidth="1"/>
    <col min="2" max="2" width="36.7109375" style="7" customWidth="1"/>
    <col min="3" max="3" width="21.85546875" style="4" customWidth="1"/>
    <col min="4" max="4" width="22.5703125" style="4" customWidth="1"/>
    <col min="5" max="5" width="14" style="6" customWidth="1"/>
    <col min="6" max="7" width="13.140625" style="4" customWidth="1"/>
    <col min="8" max="8" width="13.42578125" style="4" customWidth="1"/>
    <col min="9" max="9" width="10.42578125" style="4" customWidth="1"/>
    <col min="10" max="10" width="12.42578125" style="4" customWidth="1"/>
    <col min="11" max="11" width="12.7109375" style="6" customWidth="1"/>
    <col min="12" max="12" width="11.85546875" style="4" customWidth="1"/>
    <col min="13" max="13" width="11.28515625" style="4" customWidth="1"/>
    <col min="14" max="14" width="12" style="4" customWidth="1"/>
    <col min="15" max="15" width="8.85546875" style="4" customWidth="1"/>
    <col min="16" max="16" width="11.42578125" style="4" customWidth="1"/>
    <col min="17" max="17" width="12.7109375" style="4" customWidth="1"/>
    <col min="18" max="18" width="12.85546875" style="4" customWidth="1"/>
    <col min="19" max="19" width="11.5703125" style="4" customWidth="1"/>
    <col min="20" max="20" width="10.7109375" style="4" customWidth="1"/>
    <col min="21" max="21" width="10.5703125" style="4" customWidth="1"/>
    <col min="22" max="22" width="12.140625" style="4" customWidth="1"/>
    <col min="23" max="23" width="11.5703125" style="30" customWidth="1"/>
    <col min="24" max="24" width="11.7109375" style="30" customWidth="1"/>
    <col min="25" max="25" width="12.42578125" style="30" customWidth="1"/>
    <col min="26" max="26" width="11.5703125" style="30" customWidth="1"/>
    <col min="27" max="27" width="11" style="30" customWidth="1"/>
    <col min="28" max="28" width="12.140625" style="30" customWidth="1"/>
    <col min="29" max="29" width="12.42578125" style="24" bestFit="1" customWidth="1"/>
    <col min="30" max="16384" width="9.140625" style="24"/>
  </cols>
  <sheetData>
    <row r="1" spans="1:29" x14ac:dyDescent="0.25">
      <c r="A1" s="8"/>
      <c r="B1" s="400" t="s">
        <v>344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29" ht="49.5" customHeight="1" x14ac:dyDescent="0.25">
      <c r="A2" s="8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</row>
    <row r="3" spans="1:29" s="1" customFormat="1" x14ac:dyDescent="0.25">
      <c r="A3" s="395" t="s">
        <v>0</v>
      </c>
      <c r="B3" s="396" t="s">
        <v>8</v>
      </c>
      <c r="C3" s="389" t="s">
        <v>45</v>
      </c>
      <c r="D3" s="390" t="s">
        <v>7</v>
      </c>
      <c r="E3" s="391" t="s">
        <v>46</v>
      </c>
      <c r="F3" s="392"/>
      <c r="G3" s="392"/>
      <c r="H3" s="392"/>
      <c r="I3" s="392"/>
      <c r="J3" s="393"/>
      <c r="K3" s="388" t="s">
        <v>300</v>
      </c>
      <c r="L3" s="388"/>
      <c r="M3" s="388"/>
      <c r="N3" s="388"/>
      <c r="O3" s="388"/>
      <c r="P3" s="388"/>
      <c r="Q3" s="388" t="s">
        <v>248</v>
      </c>
      <c r="R3" s="388"/>
      <c r="S3" s="388"/>
      <c r="T3" s="388"/>
      <c r="U3" s="388"/>
      <c r="V3" s="388"/>
      <c r="W3" s="387" t="s">
        <v>345</v>
      </c>
      <c r="X3" s="387"/>
      <c r="Y3" s="387"/>
      <c r="Z3" s="387"/>
      <c r="AA3" s="387"/>
      <c r="AB3" s="387"/>
      <c r="AC3" s="385" t="s">
        <v>48</v>
      </c>
    </row>
    <row r="4" spans="1:29" s="2" customFormat="1" ht="39.75" customHeight="1" x14ac:dyDescent="0.25">
      <c r="A4" s="395"/>
      <c r="B4" s="397"/>
      <c r="C4" s="389"/>
      <c r="D4" s="390"/>
      <c r="E4" s="5" t="s">
        <v>1</v>
      </c>
      <c r="F4" s="25" t="s">
        <v>2</v>
      </c>
      <c r="G4" s="25" t="s">
        <v>3</v>
      </c>
      <c r="H4" s="25" t="s">
        <v>4</v>
      </c>
      <c r="I4" s="25" t="s">
        <v>5</v>
      </c>
      <c r="J4" s="78" t="s">
        <v>6</v>
      </c>
      <c r="K4" s="73" t="s">
        <v>1</v>
      </c>
      <c r="L4" s="25" t="s">
        <v>2</v>
      </c>
      <c r="M4" s="25" t="s">
        <v>3</v>
      </c>
      <c r="N4" s="25" t="s">
        <v>4</v>
      </c>
      <c r="O4" s="25" t="s">
        <v>5</v>
      </c>
      <c r="P4" s="78" t="s">
        <v>6</v>
      </c>
      <c r="Q4" s="73" t="s">
        <v>1</v>
      </c>
      <c r="R4" s="25" t="s">
        <v>2</v>
      </c>
      <c r="S4" s="25" t="s">
        <v>3</v>
      </c>
      <c r="T4" s="25" t="s">
        <v>4</v>
      </c>
      <c r="U4" s="25" t="s">
        <v>5</v>
      </c>
      <c r="V4" s="78" t="s">
        <v>6</v>
      </c>
      <c r="W4" s="73" t="s">
        <v>1</v>
      </c>
      <c r="X4" s="31" t="s">
        <v>2</v>
      </c>
      <c r="Y4" s="31" t="s">
        <v>3</v>
      </c>
      <c r="Z4" s="31" t="s">
        <v>4</v>
      </c>
      <c r="AA4" s="31" t="s">
        <v>5</v>
      </c>
      <c r="AB4" s="92" t="s">
        <v>6</v>
      </c>
      <c r="AC4" s="386"/>
    </row>
    <row r="5" spans="1:29" s="1" customFormat="1" x14ac:dyDescent="0.25">
      <c r="A5" s="401" t="s">
        <v>53</v>
      </c>
      <c r="B5" s="403" t="s">
        <v>340</v>
      </c>
      <c r="C5" s="145" t="s">
        <v>9</v>
      </c>
      <c r="D5" s="142"/>
      <c r="E5" s="146">
        <f>E6+E7+E8+E10+E11+E12+E13+E14</f>
        <v>60</v>
      </c>
      <c r="F5" s="146">
        <f t="shared" ref="F5:AA5" si="0">F6+F7+F8+F10+F11+F12+F13+F14</f>
        <v>0</v>
      </c>
      <c r="G5" s="146">
        <f t="shared" si="0"/>
        <v>0</v>
      </c>
      <c r="H5" s="146">
        <f t="shared" si="0"/>
        <v>15</v>
      </c>
      <c r="I5" s="146">
        <f t="shared" si="0"/>
        <v>0</v>
      </c>
      <c r="J5" s="146">
        <f t="shared" si="0"/>
        <v>45</v>
      </c>
      <c r="K5" s="146">
        <f t="shared" si="0"/>
        <v>20</v>
      </c>
      <c r="L5" s="146">
        <f t="shared" si="0"/>
        <v>0</v>
      </c>
      <c r="M5" s="146">
        <f t="shared" si="0"/>
        <v>0</v>
      </c>
      <c r="N5" s="146">
        <f t="shared" si="0"/>
        <v>5</v>
      </c>
      <c r="O5" s="146">
        <f t="shared" si="0"/>
        <v>0</v>
      </c>
      <c r="P5" s="146">
        <f t="shared" si="0"/>
        <v>15</v>
      </c>
      <c r="Q5" s="146">
        <f t="shared" si="0"/>
        <v>19.95</v>
      </c>
      <c r="R5" s="146">
        <f t="shared" si="0"/>
        <v>0</v>
      </c>
      <c r="S5" s="146">
        <f t="shared" si="0"/>
        <v>0</v>
      </c>
      <c r="T5" s="146">
        <f t="shared" si="0"/>
        <v>4.95</v>
      </c>
      <c r="U5" s="146">
        <f t="shared" si="0"/>
        <v>0</v>
      </c>
      <c r="V5" s="146">
        <f t="shared" si="0"/>
        <v>15</v>
      </c>
      <c r="W5" s="146">
        <f t="shared" si="0"/>
        <v>4.95</v>
      </c>
      <c r="X5" s="146">
        <f t="shared" si="0"/>
        <v>0</v>
      </c>
      <c r="Y5" s="146">
        <f t="shared" si="0"/>
        <v>0</v>
      </c>
      <c r="Z5" s="146">
        <f t="shared" si="0"/>
        <v>4.95</v>
      </c>
      <c r="AA5" s="146">
        <f t="shared" si="0"/>
        <v>0</v>
      </c>
      <c r="AB5" s="146">
        <f t="shared" ref="AB5" si="1">AB6+AB7+AB8+AB10+AB11+AB12+AB13</f>
        <v>0</v>
      </c>
      <c r="AC5" s="147">
        <f>W5/Q5%</f>
        <v>24.812030075187973</v>
      </c>
    </row>
    <row r="6" spans="1:29" ht="202.5" customHeight="1" x14ac:dyDescent="0.25">
      <c r="A6" s="402"/>
      <c r="B6" s="403"/>
      <c r="C6" s="280" t="s">
        <v>135</v>
      </c>
      <c r="D6" s="67" t="s">
        <v>136</v>
      </c>
      <c r="E6" s="127">
        <f t="shared" ref="E6:E12" si="2">F6+G6+H6+I6+J6</f>
        <v>0</v>
      </c>
      <c r="F6" s="41"/>
      <c r="G6" s="41"/>
      <c r="H6" s="41"/>
      <c r="I6" s="41"/>
      <c r="J6" s="128"/>
      <c r="K6" s="127">
        <f t="shared" ref="K6:K12" si="3">L6+M6+N6+O6+P6</f>
        <v>0</v>
      </c>
      <c r="L6" s="41"/>
      <c r="M6" s="41"/>
      <c r="N6" s="41"/>
      <c r="O6" s="41"/>
      <c r="P6" s="128"/>
      <c r="Q6" s="127">
        <f>R6+S6+T6+U6+V6</f>
        <v>0</v>
      </c>
      <c r="R6" s="41"/>
      <c r="S6" s="41"/>
      <c r="T6" s="41"/>
      <c r="U6" s="41"/>
      <c r="V6" s="128"/>
      <c r="W6" s="127">
        <f t="shared" ref="W6" si="4">X6+Y6+Z6+AA6+AB6</f>
        <v>0</v>
      </c>
      <c r="X6" s="40"/>
      <c r="Y6" s="40"/>
      <c r="Z6" s="40"/>
      <c r="AA6" s="40"/>
      <c r="AB6" s="129"/>
      <c r="AC6" s="87" t="e">
        <f t="shared" ref="AC6:AC12" si="5">W6/Q6%</f>
        <v>#DIV/0!</v>
      </c>
    </row>
    <row r="7" spans="1:29" ht="142.5" customHeight="1" x14ac:dyDescent="0.25">
      <c r="A7" s="402"/>
      <c r="B7" s="403"/>
      <c r="C7" s="279" t="s">
        <v>137</v>
      </c>
      <c r="D7" s="67" t="s">
        <v>136</v>
      </c>
      <c r="E7" s="37">
        <f t="shared" si="2"/>
        <v>0</v>
      </c>
      <c r="F7" s="41"/>
      <c r="G7" s="41"/>
      <c r="H7" s="41"/>
      <c r="I7" s="41"/>
      <c r="J7" s="80"/>
      <c r="K7" s="46">
        <f t="shared" si="3"/>
        <v>0</v>
      </c>
      <c r="L7" s="41"/>
      <c r="M7" s="41"/>
      <c r="N7" s="41"/>
      <c r="O7" s="41"/>
      <c r="P7" s="80"/>
      <c r="Q7" s="46">
        <f t="shared" ref="Q7:Q12" si="6">R7+S7+T7+U7+V7</f>
        <v>0</v>
      </c>
      <c r="R7" s="41"/>
      <c r="S7" s="41"/>
      <c r="T7" s="41"/>
      <c r="U7" s="41"/>
      <c r="V7" s="80"/>
      <c r="W7" s="127">
        <f t="shared" ref="W7:W12" si="7">X7+Y7+Z7+AA7+AB7</f>
        <v>0</v>
      </c>
      <c r="X7" s="40"/>
      <c r="Y7" s="40"/>
      <c r="Z7" s="40"/>
      <c r="AA7" s="40"/>
      <c r="AB7" s="95"/>
      <c r="AC7" s="87" t="e">
        <f t="shared" si="5"/>
        <v>#DIV/0!</v>
      </c>
    </row>
    <row r="8" spans="1:29" ht="263.25" customHeight="1" x14ac:dyDescent="0.25">
      <c r="A8" s="402"/>
      <c r="B8" s="403"/>
      <c r="C8" s="279" t="s">
        <v>138</v>
      </c>
      <c r="D8" s="67" t="s">
        <v>136</v>
      </c>
      <c r="E8" s="37">
        <f t="shared" ref="E8:E9" si="8">F8+G8+H8+I8+J8</f>
        <v>0</v>
      </c>
      <c r="F8" s="41"/>
      <c r="G8" s="41"/>
      <c r="H8" s="41"/>
      <c r="I8" s="41"/>
      <c r="J8" s="80"/>
      <c r="K8" s="46">
        <f t="shared" ref="K8:K9" si="9">L8+M8+N8+O8+P8</f>
        <v>0</v>
      </c>
      <c r="L8" s="41"/>
      <c r="M8" s="41"/>
      <c r="N8" s="41"/>
      <c r="O8" s="41"/>
      <c r="P8" s="80"/>
      <c r="Q8" s="46">
        <f t="shared" ref="Q8:Q9" si="10">R8+S8+T8+U8+V8</f>
        <v>0</v>
      </c>
      <c r="R8" s="41"/>
      <c r="S8" s="41"/>
      <c r="T8" s="41"/>
      <c r="U8" s="41"/>
      <c r="V8" s="80"/>
      <c r="W8" s="127">
        <f t="shared" ref="W8:W9" si="11">X8+Y8+Z8+AA8+AB8</f>
        <v>0</v>
      </c>
      <c r="X8" s="40"/>
      <c r="Y8" s="40"/>
      <c r="Z8" s="40"/>
      <c r="AA8" s="40"/>
      <c r="AB8" s="95"/>
      <c r="AC8" s="88" t="e">
        <f t="shared" ref="AC8" si="12">W8/Q8%</f>
        <v>#DIV/0!</v>
      </c>
    </row>
    <row r="9" spans="1:29" ht="81" customHeight="1" x14ac:dyDescent="0.25">
      <c r="A9" s="402"/>
      <c r="B9" s="403"/>
      <c r="C9" s="279" t="s">
        <v>301</v>
      </c>
      <c r="D9" s="67" t="s">
        <v>136</v>
      </c>
      <c r="E9" s="37">
        <f t="shared" si="8"/>
        <v>0</v>
      </c>
      <c r="F9" s="41"/>
      <c r="G9" s="41"/>
      <c r="H9" s="41"/>
      <c r="I9" s="41"/>
      <c r="J9" s="80"/>
      <c r="K9" s="46">
        <f t="shared" si="9"/>
        <v>0</v>
      </c>
      <c r="L9" s="41"/>
      <c r="M9" s="41"/>
      <c r="N9" s="41"/>
      <c r="O9" s="41"/>
      <c r="P9" s="80"/>
      <c r="Q9" s="46">
        <f t="shared" si="10"/>
        <v>0</v>
      </c>
      <c r="R9" s="41"/>
      <c r="S9" s="41"/>
      <c r="T9" s="41"/>
      <c r="U9" s="41"/>
      <c r="V9" s="80"/>
      <c r="W9" s="127">
        <f t="shared" si="11"/>
        <v>0</v>
      </c>
      <c r="X9" s="40"/>
      <c r="Y9" s="40"/>
      <c r="Z9" s="40"/>
      <c r="AA9" s="40"/>
      <c r="AB9" s="95"/>
      <c r="AC9" s="88"/>
    </row>
    <row r="10" spans="1:29" ht="109.5" customHeight="1" x14ac:dyDescent="0.25">
      <c r="A10" s="402"/>
      <c r="B10" s="403"/>
      <c r="C10" s="286" t="s">
        <v>139</v>
      </c>
      <c r="D10" s="67" t="s">
        <v>136</v>
      </c>
      <c r="E10" s="37">
        <f t="shared" si="2"/>
        <v>15</v>
      </c>
      <c r="F10" s="41"/>
      <c r="G10" s="41"/>
      <c r="H10" s="41">
        <v>15</v>
      </c>
      <c r="I10" s="41"/>
      <c r="J10" s="80"/>
      <c r="K10" s="46">
        <f t="shared" si="3"/>
        <v>5</v>
      </c>
      <c r="L10" s="41"/>
      <c r="M10" s="41"/>
      <c r="N10" s="41">
        <v>5</v>
      </c>
      <c r="O10" s="41"/>
      <c r="P10" s="80"/>
      <c r="Q10" s="46">
        <f t="shared" si="6"/>
        <v>4.95</v>
      </c>
      <c r="R10" s="41"/>
      <c r="S10" s="41"/>
      <c r="T10" s="41">
        <v>4.95</v>
      </c>
      <c r="U10" s="41"/>
      <c r="V10" s="80"/>
      <c r="W10" s="127">
        <f t="shared" si="7"/>
        <v>4.95</v>
      </c>
      <c r="X10" s="40"/>
      <c r="Y10" s="40"/>
      <c r="Z10" s="40">
        <v>4.95</v>
      </c>
      <c r="AA10" s="40"/>
      <c r="AB10" s="95"/>
      <c r="AC10" s="89">
        <f t="shared" si="5"/>
        <v>100</v>
      </c>
    </row>
    <row r="11" spans="1:29" ht="169.5" customHeight="1" x14ac:dyDescent="0.25">
      <c r="A11" s="402"/>
      <c r="B11" s="403"/>
      <c r="C11" s="286" t="s">
        <v>306</v>
      </c>
      <c r="D11" s="105" t="s">
        <v>303</v>
      </c>
      <c r="E11" s="37">
        <f t="shared" si="2"/>
        <v>30</v>
      </c>
      <c r="F11" s="41"/>
      <c r="G11" s="41"/>
      <c r="H11" s="41"/>
      <c r="I11" s="41"/>
      <c r="J11" s="80">
        <v>30</v>
      </c>
      <c r="K11" s="46">
        <f t="shared" si="3"/>
        <v>10</v>
      </c>
      <c r="L11" s="41"/>
      <c r="M11" s="41"/>
      <c r="N11" s="41"/>
      <c r="O11" s="41"/>
      <c r="P11" s="80">
        <v>10</v>
      </c>
      <c r="Q11" s="46">
        <f t="shared" si="6"/>
        <v>10</v>
      </c>
      <c r="R11" s="41"/>
      <c r="S11" s="41"/>
      <c r="T11" s="41"/>
      <c r="U11" s="41"/>
      <c r="V11" s="80">
        <v>10</v>
      </c>
      <c r="W11" s="127">
        <f t="shared" si="7"/>
        <v>0</v>
      </c>
      <c r="X11" s="40"/>
      <c r="Y11" s="40"/>
      <c r="Z11" s="40"/>
      <c r="AA11" s="40"/>
      <c r="AB11" s="95"/>
      <c r="AC11" s="89">
        <f t="shared" si="5"/>
        <v>0</v>
      </c>
    </row>
    <row r="12" spans="1:29" ht="211.5" customHeight="1" x14ac:dyDescent="0.25">
      <c r="A12" s="402"/>
      <c r="B12" s="403"/>
      <c r="C12" s="286" t="s">
        <v>304</v>
      </c>
      <c r="D12" s="105" t="s">
        <v>114</v>
      </c>
      <c r="E12" s="37">
        <f t="shared" si="2"/>
        <v>0</v>
      </c>
      <c r="F12" s="41"/>
      <c r="G12" s="41"/>
      <c r="H12" s="41"/>
      <c r="I12" s="41"/>
      <c r="J12" s="80"/>
      <c r="K12" s="46">
        <f t="shared" si="3"/>
        <v>0</v>
      </c>
      <c r="L12" s="41"/>
      <c r="M12" s="41"/>
      <c r="N12" s="41"/>
      <c r="O12" s="41"/>
      <c r="P12" s="80"/>
      <c r="Q12" s="46">
        <f t="shared" si="6"/>
        <v>0</v>
      </c>
      <c r="R12" s="41"/>
      <c r="S12" s="41"/>
      <c r="T12" s="41"/>
      <c r="U12" s="41"/>
      <c r="V12" s="80"/>
      <c r="W12" s="127">
        <f t="shared" si="7"/>
        <v>0</v>
      </c>
      <c r="X12" s="40"/>
      <c r="Y12" s="40"/>
      <c r="Z12" s="40"/>
      <c r="AA12" s="40"/>
      <c r="AB12" s="95"/>
      <c r="AC12" s="89" t="e">
        <f t="shared" si="5"/>
        <v>#DIV/0!</v>
      </c>
    </row>
    <row r="13" spans="1:29" ht="126.75" customHeight="1" x14ac:dyDescent="0.25">
      <c r="A13" s="402"/>
      <c r="B13" s="403"/>
      <c r="C13" s="286" t="s">
        <v>305</v>
      </c>
      <c r="D13" s="105" t="s">
        <v>114</v>
      </c>
      <c r="E13" s="37">
        <f>F13+G13+H13+I13+J13</f>
        <v>0</v>
      </c>
      <c r="F13" s="41"/>
      <c r="G13" s="41"/>
      <c r="H13" s="41"/>
      <c r="I13" s="41"/>
      <c r="J13" s="80"/>
      <c r="K13" s="46">
        <f t="shared" ref="K13:K14" si="13">L13+M13+N13+O13+P13</f>
        <v>0</v>
      </c>
      <c r="L13" s="41"/>
      <c r="M13" s="41"/>
      <c r="N13" s="41"/>
      <c r="O13" s="41"/>
      <c r="P13" s="80"/>
      <c r="Q13" s="46">
        <f t="shared" ref="Q13:Q14" si="14">R13+S13+T13+U13+V13</f>
        <v>0</v>
      </c>
      <c r="R13" s="41"/>
      <c r="S13" s="41"/>
      <c r="T13" s="41"/>
      <c r="U13" s="41"/>
      <c r="V13" s="80"/>
      <c r="W13" s="127">
        <f t="shared" ref="W13:W14" si="15">X13+Y13+Z13+AA13+AB13</f>
        <v>0</v>
      </c>
      <c r="X13" s="40"/>
      <c r="Y13" s="40"/>
      <c r="Z13" s="40"/>
      <c r="AA13" s="40"/>
      <c r="AB13" s="95"/>
      <c r="AC13" s="88" t="e">
        <f t="shared" ref="AC13:AC14" si="16">W13/Q13%</f>
        <v>#DIV/0!</v>
      </c>
    </row>
    <row r="14" spans="1:29" ht="93" customHeight="1" x14ac:dyDescent="0.25">
      <c r="A14" s="24"/>
      <c r="B14" s="138"/>
      <c r="C14" s="241" t="s">
        <v>302</v>
      </c>
      <c r="D14" s="105" t="s">
        <v>303</v>
      </c>
      <c r="E14" s="37">
        <f t="shared" ref="E14" si="17">F14+G14+H14+I14+J14</f>
        <v>15</v>
      </c>
      <c r="F14" s="41"/>
      <c r="G14" s="41"/>
      <c r="H14" s="41"/>
      <c r="I14" s="41"/>
      <c r="J14" s="80">
        <v>15</v>
      </c>
      <c r="K14" s="46">
        <f t="shared" si="13"/>
        <v>5</v>
      </c>
      <c r="L14" s="41"/>
      <c r="M14" s="41"/>
      <c r="N14" s="41"/>
      <c r="O14" s="41"/>
      <c r="P14" s="80">
        <v>5</v>
      </c>
      <c r="Q14" s="46">
        <f t="shared" si="14"/>
        <v>5</v>
      </c>
      <c r="R14" s="41"/>
      <c r="S14" s="41"/>
      <c r="T14" s="41"/>
      <c r="U14" s="41"/>
      <c r="V14" s="80">
        <v>5</v>
      </c>
      <c r="W14" s="127">
        <f t="shared" si="15"/>
        <v>0</v>
      </c>
      <c r="X14" s="40"/>
      <c r="Y14" s="40"/>
      <c r="Z14" s="40"/>
      <c r="AA14" s="40"/>
      <c r="AB14" s="95"/>
      <c r="AC14" s="88">
        <f t="shared" si="16"/>
        <v>0</v>
      </c>
    </row>
    <row r="15" spans="1:29" x14ac:dyDescent="0.25">
      <c r="A15" s="24"/>
      <c r="B15" s="24"/>
      <c r="C15" s="24"/>
      <c r="D15" s="24"/>
      <c r="E15" s="285"/>
    </row>
    <row r="16" spans="1:29" s="135" customFormat="1" ht="24" customHeight="1" x14ac:dyDescent="0.25">
      <c r="A16" s="8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s="135" customFormat="1" ht="20.25" customHeight="1" x14ac:dyDescent="0.25">
      <c r="A17" s="8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s="135" customFormat="1" x14ac:dyDescent="0.25">
      <c r="A18" s="8"/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s="135" customFormat="1" x14ac:dyDescent="0.25">
      <c r="A19" s="8"/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s="135" customFormat="1" x14ac:dyDescent="0.25">
      <c r="A20" s="8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s="135" customFormat="1" x14ac:dyDescent="0.25">
      <c r="A21" s="8"/>
      <c r="B21" s="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s="135" customFormat="1" x14ac:dyDescent="0.25">
      <c r="A22" s="8"/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s="135" customFormat="1" x14ac:dyDescent="0.25">
      <c r="A23" s="8"/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s="135" customFormat="1" x14ac:dyDescent="0.25">
      <c r="A24" s="8"/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s="135" customFormat="1" x14ac:dyDescent="0.25">
      <c r="A25" s="8"/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s="135" customFormat="1" x14ac:dyDescent="0.25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s="135" customFormat="1" x14ac:dyDescent="0.25">
      <c r="A27" s="8"/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s="135" customFormat="1" x14ac:dyDescent="0.2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</sheetData>
  <mergeCells count="12">
    <mergeCell ref="B1:N2"/>
    <mergeCell ref="AC3:AC4"/>
    <mergeCell ref="A5:A13"/>
    <mergeCell ref="B5:B13"/>
    <mergeCell ref="A3:A4"/>
    <mergeCell ref="B3:B4"/>
    <mergeCell ref="C3:C4"/>
    <mergeCell ref="D3:D4"/>
    <mergeCell ref="E3:J3"/>
    <mergeCell ref="K3:P3"/>
    <mergeCell ref="Q3:V3"/>
    <mergeCell ref="W3:AB3"/>
  </mergeCells>
  <pageMargins left="0.31496062992125984" right="0.19685039370078741" top="0.74803149606299213" bottom="0.74803149606299213" header="0.31496062992125984" footer="0.31496062992125984"/>
  <pageSetup paperSize="9" scale="3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38"/>
  <sheetViews>
    <sheetView zoomScale="80" zoomScaleNormal="80"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Y27" sqref="Y27"/>
    </sheetView>
  </sheetViews>
  <sheetFormatPr defaultRowHeight="15" x14ac:dyDescent="0.25"/>
  <cols>
    <col min="1" max="1" width="4.85546875" style="6" customWidth="1"/>
    <col min="2" max="2" width="36.7109375" style="7" customWidth="1"/>
    <col min="3" max="3" width="22.140625" style="4" customWidth="1"/>
    <col min="4" max="4" width="22.5703125" style="4" customWidth="1"/>
    <col min="5" max="5" width="14" style="6" customWidth="1"/>
    <col min="6" max="7" width="13.140625" style="4" customWidth="1"/>
    <col min="8" max="8" width="11.5703125" style="4" customWidth="1"/>
    <col min="9" max="9" width="10.42578125" style="4" customWidth="1"/>
    <col min="10" max="10" width="12.42578125" style="4" customWidth="1"/>
    <col min="11" max="11" width="12.7109375" style="6" customWidth="1"/>
    <col min="12" max="12" width="11.85546875" style="4" customWidth="1"/>
    <col min="13" max="13" width="11.28515625" style="4" customWidth="1"/>
    <col min="14" max="14" width="12" style="4" customWidth="1"/>
    <col min="15" max="15" width="8.85546875" style="4" customWidth="1"/>
    <col min="16" max="16" width="11.42578125" style="4" customWidth="1"/>
    <col min="17" max="17" width="12.7109375" style="4" customWidth="1"/>
    <col min="18" max="18" width="12.85546875" style="4" customWidth="1"/>
    <col min="19" max="19" width="11.5703125" style="4" customWidth="1"/>
    <col min="20" max="20" width="10.7109375" style="4" customWidth="1"/>
    <col min="21" max="21" width="10.5703125" style="4" customWidth="1"/>
    <col min="22" max="22" width="12.140625" style="4" customWidth="1"/>
    <col min="23" max="23" width="11.5703125" style="30" customWidth="1"/>
    <col min="24" max="24" width="11.7109375" style="30" customWidth="1"/>
    <col min="25" max="25" width="12.42578125" style="30" customWidth="1"/>
    <col min="26" max="26" width="11.5703125" style="30" customWidth="1"/>
    <col min="27" max="27" width="11" style="30" customWidth="1"/>
    <col min="28" max="28" width="12.140625" style="30" customWidth="1"/>
    <col min="29" max="29" width="12.42578125" style="24" bestFit="1" customWidth="1"/>
    <col min="30" max="16384" width="9.140625" style="24"/>
  </cols>
  <sheetData>
    <row r="1" spans="1:29" x14ac:dyDescent="0.25">
      <c r="A1" s="8"/>
      <c r="B1" s="9"/>
      <c r="C1" s="8"/>
      <c r="E1" s="8"/>
      <c r="K1" s="8"/>
    </row>
    <row r="2" spans="1:29" ht="49.5" customHeight="1" x14ac:dyDescent="0.25">
      <c r="A2" s="394" t="s">
        <v>344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</row>
    <row r="3" spans="1:29" s="1" customFormat="1" x14ac:dyDescent="0.25">
      <c r="A3" s="395" t="s">
        <v>0</v>
      </c>
      <c r="B3" s="396" t="s">
        <v>8</v>
      </c>
      <c r="C3" s="389" t="s">
        <v>45</v>
      </c>
      <c r="D3" s="390" t="s">
        <v>7</v>
      </c>
      <c r="E3" s="391" t="s">
        <v>46</v>
      </c>
      <c r="F3" s="392"/>
      <c r="G3" s="392"/>
      <c r="H3" s="392"/>
      <c r="I3" s="392"/>
      <c r="J3" s="393"/>
      <c r="K3" s="388" t="s">
        <v>247</v>
      </c>
      <c r="L3" s="388"/>
      <c r="M3" s="388"/>
      <c r="N3" s="388"/>
      <c r="O3" s="388"/>
      <c r="P3" s="388"/>
      <c r="Q3" s="388" t="s">
        <v>248</v>
      </c>
      <c r="R3" s="388"/>
      <c r="S3" s="388"/>
      <c r="T3" s="388"/>
      <c r="U3" s="388"/>
      <c r="V3" s="388"/>
      <c r="W3" s="387" t="s">
        <v>345</v>
      </c>
      <c r="X3" s="387"/>
      <c r="Y3" s="387"/>
      <c r="Z3" s="387"/>
      <c r="AA3" s="387"/>
      <c r="AB3" s="387"/>
      <c r="AC3" s="385" t="s">
        <v>48</v>
      </c>
    </row>
    <row r="4" spans="1:29" s="2" customFormat="1" ht="39.75" customHeight="1" x14ac:dyDescent="0.25">
      <c r="A4" s="395"/>
      <c r="B4" s="397"/>
      <c r="C4" s="389"/>
      <c r="D4" s="390"/>
      <c r="E4" s="5" t="s">
        <v>1</v>
      </c>
      <c r="F4" s="25" t="s">
        <v>2</v>
      </c>
      <c r="G4" s="25" t="s">
        <v>3</v>
      </c>
      <c r="H4" s="25" t="s">
        <v>4</v>
      </c>
      <c r="I4" s="25" t="s">
        <v>5</v>
      </c>
      <c r="J4" s="78" t="s">
        <v>6</v>
      </c>
      <c r="K4" s="73" t="s">
        <v>1</v>
      </c>
      <c r="L4" s="25" t="s">
        <v>2</v>
      </c>
      <c r="M4" s="25" t="s">
        <v>3</v>
      </c>
      <c r="N4" s="25" t="s">
        <v>4</v>
      </c>
      <c r="O4" s="25" t="s">
        <v>5</v>
      </c>
      <c r="P4" s="78" t="s">
        <v>6</v>
      </c>
      <c r="Q4" s="73" t="s">
        <v>1</v>
      </c>
      <c r="R4" s="25" t="s">
        <v>2</v>
      </c>
      <c r="S4" s="25" t="s">
        <v>3</v>
      </c>
      <c r="T4" s="25" t="s">
        <v>4</v>
      </c>
      <c r="U4" s="25" t="s">
        <v>5</v>
      </c>
      <c r="V4" s="78" t="s">
        <v>6</v>
      </c>
      <c r="W4" s="73" t="s">
        <v>1</v>
      </c>
      <c r="X4" s="31" t="s">
        <v>2</v>
      </c>
      <c r="Y4" s="31" t="s">
        <v>3</v>
      </c>
      <c r="Z4" s="31" t="s">
        <v>4</v>
      </c>
      <c r="AA4" s="31" t="s">
        <v>5</v>
      </c>
      <c r="AB4" s="92" t="s">
        <v>6</v>
      </c>
      <c r="AC4" s="386"/>
    </row>
    <row r="5" spans="1:29" s="1" customFormat="1" ht="20.25" customHeight="1" x14ac:dyDescent="0.25">
      <c r="A5" s="404" t="s">
        <v>169</v>
      </c>
      <c r="B5" s="403" t="s">
        <v>239</v>
      </c>
      <c r="C5" s="142" t="s">
        <v>9</v>
      </c>
      <c r="D5" s="142"/>
      <c r="E5" s="151">
        <f>E6+E10+E37</f>
        <v>447.13999999999993</v>
      </c>
      <c r="F5" s="151">
        <f t="shared" ref="F5:AB5" si="0">F6+F10+F37</f>
        <v>0</v>
      </c>
      <c r="G5" s="151">
        <f t="shared" si="0"/>
        <v>0</v>
      </c>
      <c r="H5" s="151">
        <f t="shared" si="0"/>
        <v>447.13999999999993</v>
      </c>
      <c r="I5" s="151">
        <f t="shared" si="0"/>
        <v>0</v>
      </c>
      <c r="J5" s="151">
        <f t="shared" si="0"/>
        <v>0</v>
      </c>
      <c r="K5" s="151">
        <f t="shared" si="0"/>
        <v>131.82</v>
      </c>
      <c r="L5" s="151">
        <f t="shared" si="0"/>
        <v>0</v>
      </c>
      <c r="M5" s="151">
        <f t="shared" si="0"/>
        <v>0</v>
      </c>
      <c r="N5" s="151">
        <f t="shared" si="0"/>
        <v>131.82</v>
      </c>
      <c r="O5" s="151">
        <f t="shared" si="0"/>
        <v>0</v>
      </c>
      <c r="P5" s="151">
        <f t="shared" si="0"/>
        <v>0</v>
      </c>
      <c r="Q5" s="151">
        <f t="shared" si="0"/>
        <v>131.82</v>
      </c>
      <c r="R5" s="151">
        <f t="shared" si="0"/>
        <v>0</v>
      </c>
      <c r="S5" s="151">
        <f t="shared" si="0"/>
        <v>0</v>
      </c>
      <c r="T5" s="151">
        <f t="shared" si="0"/>
        <v>131.82</v>
      </c>
      <c r="U5" s="151">
        <f t="shared" si="0"/>
        <v>0</v>
      </c>
      <c r="V5" s="151">
        <f t="shared" si="0"/>
        <v>0</v>
      </c>
      <c r="W5" s="151">
        <f t="shared" si="0"/>
        <v>8.1999999999999993</v>
      </c>
      <c r="X5" s="151">
        <f t="shared" si="0"/>
        <v>0</v>
      </c>
      <c r="Y5" s="151">
        <f t="shared" si="0"/>
        <v>8.1999999999999993</v>
      </c>
      <c r="Z5" s="151">
        <f t="shared" si="0"/>
        <v>0</v>
      </c>
      <c r="AA5" s="151">
        <f t="shared" si="0"/>
        <v>0</v>
      </c>
      <c r="AB5" s="151">
        <f t="shared" si="0"/>
        <v>0</v>
      </c>
      <c r="AC5" s="239">
        <f>W5/Q5%</f>
        <v>6.2206038537399477</v>
      </c>
    </row>
    <row r="6" spans="1:29" ht="225" customHeight="1" x14ac:dyDescent="0.25">
      <c r="A6" s="404"/>
      <c r="B6" s="403"/>
      <c r="C6" s="240" t="s">
        <v>186</v>
      </c>
      <c r="D6" s="35" t="s">
        <v>47</v>
      </c>
      <c r="E6" s="54">
        <f>E7+E8+E9</f>
        <v>151.62</v>
      </c>
      <c r="F6" s="54">
        <f t="shared" ref="F6:AB6" si="1">F7+F8+F9</f>
        <v>0</v>
      </c>
      <c r="G6" s="54">
        <f t="shared" si="1"/>
        <v>0</v>
      </c>
      <c r="H6" s="54">
        <f t="shared" si="1"/>
        <v>151.62</v>
      </c>
      <c r="I6" s="54">
        <f t="shared" si="1"/>
        <v>0</v>
      </c>
      <c r="J6" s="54">
        <f t="shared" si="1"/>
        <v>0</v>
      </c>
      <c r="K6" s="54">
        <f t="shared" si="1"/>
        <v>50.81</v>
      </c>
      <c r="L6" s="54">
        <f t="shared" si="1"/>
        <v>0</v>
      </c>
      <c r="M6" s="54">
        <f t="shared" si="1"/>
        <v>0</v>
      </c>
      <c r="N6" s="54">
        <f t="shared" si="1"/>
        <v>50.81</v>
      </c>
      <c r="O6" s="54">
        <f t="shared" si="1"/>
        <v>0</v>
      </c>
      <c r="P6" s="54">
        <f t="shared" si="1"/>
        <v>0</v>
      </c>
      <c r="Q6" s="54">
        <f t="shared" si="1"/>
        <v>50.81</v>
      </c>
      <c r="R6" s="54">
        <f t="shared" si="1"/>
        <v>0</v>
      </c>
      <c r="S6" s="54">
        <f t="shared" si="1"/>
        <v>0</v>
      </c>
      <c r="T6" s="54">
        <f t="shared" si="1"/>
        <v>50.81</v>
      </c>
      <c r="U6" s="54">
        <f t="shared" si="1"/>
        <v>0</v>
      </c>
      <c r="V6" s="54">
        <f t="shared" si="1"/>
        <v>0</v>
      </c>
      <c r="W6" s="54">
        <f t="shared" si="1"/>
        <v>0</v>
      </c>
      <c r="X6" s="54">
        <f t="shared" si="1"/>
        <v>0</v>
      </c>
      <c r="Y6" s="54">
        <f t="shared" si="1"/>
        <v>0</v>
      </c>
      <c r="Z6" s="54">
        <f t="shared" si="1"/>
        <v>0</v>
      </c>
      <c r="AA6" s="54">
        <f t="shared" si="1"/>
        <v>0</v>
      </c>
      <c r="AB6" s="54">
        <f t="shared" si="1"/>
        <v>0</v>
      </c>
      <c r="AC6" s="54">
        <f t="shared" ref="AC6:AC38" si="2">W6/Q6%</f>
        <v>0</v>
      </c>
    </row>
    <row r="7" spans="1:29" ht="107.25" customHeight="1" x14ac:dyDescent="0.25">
      <c r="A7" s="404"/>
      <c r="B7" s="403"/>
      <c r="C7" s="405" t="s">
        <v>80</v>
      </c>
      <c r="D7" s="69" t="s">
        <v>285</v>
      </c>
      <c r="E7" s="50">
        <f t="shared" ref="E7:E9" si="3">F7+G7+H7+I7+J7</f>
        <v>50</v>
      </c>
      <c r="F7" s="51"/>
      <c r="G7" s="51"/>
      <c r="H7" s="52">
        <v>50</v>
      </c>
      <c r="I7" s="51"/>
      <c r="J7" s="51"/>
      <c r="K7" s="50">
        <f t="shared" ref="K7:K9" si="4">L7+M7+N7+O7+P7</f>
        <v>0</v>
      </c>
      <c r="L7" s="51"/>
      <c r="M7" s="51"/>
      <c r="N7" s="52"/>
      <c r="O7" s="51"/>
      <c r="P7" s="51"/>
      <c r="Q7" s="50">
        <f t="shared" ref="Q7:Q9" si="5">R7+S7+T7+U7+V7</f>
        <v>0</v>
      </c>
      <c r="R7" s="51"/>
      <c r="S7" s="51"/>
      <c r="T7" s="52"/>
      <c r="U7" s="51"/>
      <c r="V7" s="51"/>
      <c r="W7" s="50">
        <f t="shared" ref="W7:W9" si="6">X7+Y7+Z7+AA7+AB7</f>
        <v>0</v>
      </c>
      <c r="X7" s="53"/>
      <c r="Y7" s="53"/>
      <c r="Z7" s="53"/>
      <c r="AA7" s="53"/>
      <c r="AB7" s="53"/>
      <c r="AC7" s="239" t="e">
        <f t="shared" si="2"/>
        <v>#DIV/0!</v>
      </c>
    </row>
    <row r="8" spans="1:29" ht="61.5" customHeight="1" x14ac:dyDescent="0.25">
      <c r="A8" s="404"/>
      <c r="B8" s="403"/>
      <c r="C8" s="405"/>
      <c r="D8" s="69" t="s">
        <v>284</v>
      </c>
      <c r="E8" s="50">
        <f t="shared" si="3"/>
        <v>50.81</v>
      </c>
      <c r="F8" s="51"/>
      <c r="G8" s="51"/>
      <c r="H8" s="52">
        <v>50.81</v>
      </c>
      <c r="I8" s="51"/>
      <c r="J8" s="51"/>
      <c r="K8" s="50">
        <f t="shared" si="4"/>
        <v>0</v>
      </c>
      <c r="L8" s="51"/>
      <c r="M8" s="51"/>
      <c r="N8" s="52"/>
      <c r="O8" s="51"/>
      <c r="P8" s="51"/>
      <c r="Q8" s="50">
        <f t="shared" si="5"/>
        <v>0</v>
      </c>
      <c r="R8" s="51"/>
      <c r="S8" s="51"/>
      <c r="T8" s="52"/>
      <c r="U8" s="51"/>
      <c r="V8" s="51"/>
      <c r="W8" s="50">
        <f t="shared" si="6"/>
        <v>0</v>
      </c>
      <c r="X8" s="53"/>
      <c r="Y8" s="53"/>
      <c r="Z8" s="53"/>
      <c r="AA8" s="53"/>
      <c r="AB8" s="53"/>
      <c r="AC8" s="239" t="e">
        <f t="shared" si="2"/>
        <v>#DIV/0!</v>
      </c>
    </row>
    <row r="9" spans="1:29" ht="71.25" customHeight="1" x14ac:dyDescent="0.25">
      <c r="A9" s="404"/>
      <c r="B9" s="403"/>
      <c r="C9" s="405"/>
      <c r="D9" s="69" t="s">
        <v>126</v>
      </c>
      <c r="E9" s="50">
        <f t="shared" si="3"/>
        <v>50.81</v>
      </c>
      <c r="F9" s="51"/>
      <c r="G9" s="51"/>
      <c r="H9" s="52">
        <v>50.81</v>
      </c>
      <c r="I9" s="51"/>
      <c r="J9" s="51"/>
      <c r="K9" s="50">
        <f t="shared" si="4"/>
        <v>50.81</v>
      </c>
      <c r="L9" s="51"/>
      <c r="M9" s="51"/>
      <c r="N9" s="52">
        <v>50.81</v>
      </c>
      <c r="O9" s="51"/>
      <c r="P9" s="51"/>
      <c r="Q9" s="50">
        <f t="shared" si="5"/>
        <v>50.81</v>
      </c>
      <c r="R9" s="51"/>
      <c r="S9" s="51"/>
      <c r="T9" s="52">
        <v>50.81</v>
      </c>
      <c r="U9" s="51"/>
      <c r="V9" s="51"/>
      <c r="W9" s="50">
        <f t="shared" si="6"/>
        <v>0</v>
      </c>
      <c r="X9" s="53"/>
      <c r="Y9" s="53"/>
      <c r="Z9" s="53"/>
      <c r="AA9" s="53"/>
      <c r="AB9" s="53"/>
      <c r="AC9" s="239">
        <f t="shared" si="2"/>
        <v>0</v>
      </c>
    </row>
    <row r="10" spans="1:29" ht="409.6" customHeight="1" x14ac:dyDescent="0.25">
      <c r="A10" s="404"/>
      <c r="B10" s="403"/>
      <c r="C10" s="236" t="s">
        <v>187</v>
      </c>
      <c r="D10" s="211" t="s">
        <v>47</v>
      </c>
      <c r="E10" s="50">
        <f>E11+E12+E13+E14+E15+E16+E17+E18+E19+E20+E21+E22+E23+E24+E25+E26+E27+E28+E29++E30+E31</f>
        <v>294.51999999999992</v>
      </c>
      <c r="F10" s="50">
        <f t="shared" ref="F10:AB10" si="7">F11+F12+F13+F14+F15+F16+F17+F18+F19+F20+F21+F22+F23+F24+F25+F26+F27+F28+F29++F30+F31</f>
        <v>0</v>
      </c>
      <c r="G10" s="50">
        <f t="shared" si="7"/>
        <v>0</v>
      </c>
      <c r="H10" s="50">
        <f t="shared" si="7"/>
        <v>294.51999999999992</v>
      </c>
      <c r="I10" s="50">
        <f t="shared" si="7"/>
        <v>0</v>
      </c>
      <c r="J10" s="50">
        <f t="shared" si="7"/>
        <v>0</v>
      </c>
      <c r="K10" s="50">
        <f t="shared" si="7"/>
        <v>81.009999999999991</v>
      </c>
      <c r="L10" s="50">
        <f t="shared" si="7"/>
        <v>0</v>
      </c>
      <c r="M10" s="50">
        <f t="shared" si="7"/>
        <v>0</v>
      </c>
      <c r="N10" s="50">
        <f t="shared" si="7"/>
        <v>81.009999999999991</v>
      </c>
      <c r="O10" s="50">
        <f t="shared" si="7"/>
        <v>0</v>
      </c>
      <c r="P10" s="50">
        <f t="shared" si="7"/>
        <v>0</v>
      </c>
      <c r="Q10" s="50">
        <f t="shared" si="7"/>
        <v>81.009999999999991</v>
      </c>
      <c r="R10" s="50">
        <f t="shared" si="7"/>
        <v>0</v>
      </c>
      <c r="S10" s="50">
        <f t="shared" si="7"/>
        <v>0</v>
      </c>
      <c r="T10" s="50">
        <f t="shared" si="7"/>
        <v>81.009999999999991</v>
      </c>
      <c r="U10" s="50">
        <f t="shared" si="7"/>
        <v>0</v>
      </c>
      <c r="V10" s="50">
        <f t="shared" si="7"/>
        <v>0</v>
      </c>
      <c r="W10" s="50">
        <f t="shared" si="7"/>
        <v>8.1999999999999993</v>
      </c>
      <c r="X10" s="50">
        <f t="shared" si="7"/>
        <v>0</v>
      </c>
      <c r="Y10" s="50">
        <f t="shared" si="7"/>
        <v>8.1999999999999993</v>
      </c>
      <c r="Z10" s="50">
        <f t="shared" si="7"/>
        <v>0</v>
      </c>
      <c r="AA10" s="50">
        <f t="shared" si="7"/>
        <v>0</v>
      </c>
      <c r="AB10" s="50">
        <f t="shared" si="7"/>
        <v>0</v>
      </c>
      <c r="AC10" s="50">
        <f t="shared" si="2"/>
        <v>10.122207134921615</v>
      </c>
    </row>
    <row r="11" spans="1:29" ht="54.75" customHeight="1" x14ac:dyDescent="0.25">
      <c r="A11" s="404"/>
      <c r="B11" s="403"/>
      <c r="C11" s="236" t="s">
        <v>80</v>
      </c>
      <c r="D11" s="34" t="s">
        <v>126</v>
      </c>
      <c r="E11" s="50">
        <f t="shared" ref="E11:E38" si="8">F11+G11+H11+I11+J11</f>
        <v>23.6</v>
      </c>
      <c r="F11" s="51"/>
      <c r="G11" s="51"/>
      <c r="H11" s="52">
        <v>23.6</v>
      </c>
      <c r="I11" s="51"/>
      <c r="J11" s="51"/>
      <c r="K11" s="50">
        <f>L11+M11+N11+O11+P11</f>
        <v>0</v>
      </c>
      <c r="L11" s="51"/>
      <c r="M11" s="51"/>
      <c r="N11" s="52"/>
      <c r="O11" s="51"/>
      <c r="P11" s="51"/>
      <c r="Q11" s="50">
        <f>R11+S11+T11+U11+V11</f>
        <v>0</v>
      </c>
      <c r="R11" s="51"/>
      <c r="S11" s="51"/>
      <c r="T11" s="52"/>
      <c r="U11" s="51"/>
      <c r="V11" s="51"/>
      <c r="W11" s="50">
        <f>X11+Y11+Z11+AA11+AB11</f>
        <v>0</v>
      </c>
      <c r="X11" s="53"/>
      <c r="Y11" s="53"/>
      <c r="Z11" s="53"/>
      <c r="AA11" s="53"/>
      <c r="AB11" s="53"/>
      <c r="AC11" s="239" t="e">
        <f t="shared" si="2"/>
        <v>#DIV/0!</v>
      </c>
    </row>
    <row r="12" spans="1:29" ht="48" customHeight="1" x14ac:dyDescent="0.25">
      <c r="A12" s="404"/>
      <c r="B12" s="403"/>
      <c r="C12" s="103"/>
      <c r="D12" s="34" t="s">
        <v>93</v>
      </c>
      <c r="E12" s="50">
        <f t="shared" si="8"/>
        <v>23.2</v>
      </c>
      <c r="F12" s="53"/>
      <c r="G12" s="53"/>
      <c r="H12" s="52">
        <v>23.2</v>
      </c>
      <c r="I12" s="53"/>
      <c r="J12" s="53"/>
      <c r="K12" s="50">
        <f t="shared" ref="K12:K38" si="9">L12+M12+N12+O12+P12</f>
        <v>0</v>
      </c>
      <c r="L12" s="53"/>
      <c r="M12" s="53"/>
      <c r="N12" s="52"/>
      <c r="O12" s="53"/>
      <c r="P12" s="53"/>
      <c r="Q12" s="50">
        <f t="shared" ref="Q12:Q38" si="10">R12+S12+T12+U12+V12</f>
        <v>0</v>
      </c>
      <c r="R12" s="53"/>
      <c r="S12" s="53"/>
      <c r="T12" s="52"/>
      <c r="U12" s="53"/>
      <c r="V12" s="53"/>
      <c r="W12" s="50">
        <f t="shared" ref="W12:W38" si="11">X12+Y12+Z12+AA12+AB12</f>
        <v>0</v>
      </c>
      <c r="X12" s="53"/>
      <c r="Y12" s="53"/>
      <c r="Z12" s="53"/>
      <c r="AA12" s="53"/>
      <c r="AB12" s="53"/>
      <c r="AC12" s="239" t="e">
        <f t="shared" si="2"/>
        <v>#DIV/0!</v>
      </c>
    </row>
    <row r="13" spans="1:29" ht="69" customHeight="1" x14ac:dyDescent="0.25">
      <c r="A13" s="404"/>
      <c r="B13" s="403"/>
      <c r="C13" s="103"/>
      <c r="D13" s="34" t="s">
        <v>108</v>
      </c>
      <c r="E13" s="50">
        <f t="shared" si="8"/>
        <v>20.8</v>
      </c>
      <c r="F13" s="51"/>
      <c r="G13" s="51"/>
      <c r="H13" s="52">
        <v>20.8</v>
      </c>
      <c r="I13" s="51"/>
      <c r="J13" s="51"/>
      <c r="K13" s="50">
        <f t="shared" si="9"/>
        <v>0</v>
      </c>
      <c r="L13" s="51"/>
      <c r="M13" s="51"/>
      <c r="N13" s="52"/>
      <c r="O13" s="53"/>
      <c r="P13" s="51"/>
      <c r="Q13" s="50">
        <f t="shared" si="10"/>
        <v>0</v>
      </c>
      <c r="R13" s="51"/>
      <c r="S13" s="51"/>
      <c r="T13" s="53"/>
      <c r="U13" s="53"/>
      <c r="V13" s="51"/>
      <c r="W13" s="50">
        <f t="shared" si="11"/>
        <v>0</v>
      </c>
      <c r="X13" s="53"/>
      <c r="Y13" s="53"/>
      <c r="Z13" s="53"/>
      <c r="AA13" s="53"/>
      <c r="AB13" s="53"/>
      <c r="AC13" s="239" t="e">
        <f t="shared" si="2"/>
        <v>#DIV/0!</v>
      </c>
    </row>
    <row r="14" spans="1:29" ht="61.5" customHeight="1" x14ac:dyDescent="0.25">
      <c r="A14" s="404"/>
      <c r="B14" s="403"/>
      <c r="C14" s="103"/>
      <c r="D14" s="34" t="s">
        <v>94</v>
      </c>
      <c r="E14" s="50">
        <f t="shared" si="8"/>
        <v>16.21</v>
      </c>
      <c r="F14" s="51"/>
      <c r="G14" s="51"/>
      <c r="H14" s="52">
        <v>16.21</v>
      </c>
      <c r="I14" s="51"/>
      <c r="J14" s="51"/>
      <c r="K14" s="50">
        <f t="shared" si="9"/>
        <v>0</v>
      </c>
      <c r="L14" s="51"/>
      <c r="M14" s="51"/>
      <c r="N14" s="52"/>
      <c r="O14" s="53"/>
      <c r="P14" s="51"/>
      <c r="Q14" s="50">
        <f t="shared" si="10"/>
        <v>0</v>
      </c>
      <c r="R14" s="51"/>
      <c r="S14" s="51"/>
      <c r="T14" s="53"/>
      <c r="U14" s="53"/>
      <c r="V14" s="51"/>
      <c r="W14" s="50">
        <f t="shared" si="11"/>
        <v>0</v>
      </c>
      <c r="X14" s="53"/>
      <c r="Y14" s="53"/>
      <c r="Z14" s="53"/>
      <c r="AA14" s="53"/>
      <c r="AB14" s="53"/>
      <c r="AC14" s="239" t="e">
        <f t="shared" si="2"/>
        <v>#DIV/0!</v>
      </c>
    </row>
    <row r="15" spans="1:29" ht="50.25" customHeight="1" x14ac:dyDescent="0.25">
      <c r="A15" s="404"/>
      <c r="B15" s="403"/>
      <c r="C15" s="103"/>
      <c r="D15" s="34" t="s">
        <v>107</v>
      </c>
      <c r="E15" s="50">
        <f t="shared" si="8"/>
        <v>13.35</v>
      </c>
      <c r="F15" s="51"/>
      <c r="G15" s="51"/>
      <c r="H15" s="52">
        <v>13.35</v>
      </c>
      <c r="I15" s="51"/>
      <c r="J15" s="51"/>
      <c r="K15" s="50">
        <f t="shared" si="9"/>
        <v>0</v>
      </c>
      <c r="L15" s="51"/>
      <c r="M15" s="51"/>
      <c r="N15" s="52"/>
      <c r="O15" s="53"/>
      <c r="P15" s="51"/>
      <c r="Q15" s="50">
        <f t="shared" si="10"/>
        <v>0</v>
      </c>
      <c r="R15" s="51"/>
      <c r="S15" s="51"/>
      <c r="T15" s="53"/>
      <c r="U15" s="53"/>
      <c r="V15" s="51"/>
      <c r="W15" s="50">
        <f t="shared" si="11"/>
        <v>0</v>
      </c>
      <c r="X15" s="53"/>
      <c r="Y15" s="53"/>
      <c r="Z15" s="53"/>
      <c r="AA15" s="53"/>
      <c r="AB15" s="53"/>
      <c r="AC15" s="239" t="e">
        <f t="shared" si="2"/>
        <v>#DIV/0!</v>
      </c>
    </row>
    <row r="16" spans="1:29" ht="42.75" customHeight="1" x14ac:dyDescent="0.25">
      <c r="A16" s="404"/>
      <c r="B16" s="403"/>
      <c r="C16" s="103"/>
      <c r="D16" s="34" t="s">
        <v>86</v>
      </c>
      <c r="E16" s="50">
        <f t="shared" si="8"/>
        <v>13.8</v>
      </c>
      <c r="F16" s="51"/>
      <c r="G16" s="51"/>
      <c r="H16" s="52">
        <v>13.8</v>
      </c>
      <c r="I16" s="51"/>
      <c r="J16" s="51"/>
      <c r="K16" s="50">
        <f t="shared" si="9"/>
        <v>0</v>
      </c>
      <c r="L16" s="51"/>
      <c r="M16" s="51"/>
      <c r="N16" s="52">
        <v>0</v>
      </c>
      <c r="O16" s="53"/>
      <c r="P16" s="51"/>
      <c r="Q16" s="50">
        <f t="shared" si="10"/>
        <v>0</v>
      </c>
      <c r="R16" s="51"/>
      <c r="S16" s="51"/>
      <c r="T16" s="53">
        <v>0</v>
      </c>
      <c r="U16" s="53"/>
      <c r="V16" s="51"/>
      <c r="W16" s="50">
        <f t="shared" si="11"/>
        <v>0</v>
      </c>
      <c r="X16" s="53"/>
      <c r="Y16" s="53"/>
      <c r="Z16" s="53"/>
      <c r="AA16" s="53"/>
      <c r="AB16" s="53"/>
      <c r="AC16" s="239" t="e">
        <f t="shared" si="2"/>
        <v>#DIV/0!</v>
      </c>
    </row>
    <row r="17" spans="1:29" ht="39" customHeight="1" x14ac:dyDescent="0.25">
      <c r="A17" s="404"/>
      <c r="B17" s="403"/>
      <c r="C17" s="103"/>
      <c r="D17" s="34" t="s">
        <v>106</v>
      </c>
      <c r="E17" s="50">
        <f t="shared" si="8"/>
        <v>11</v>
      </c>
      <c r="F17" s="51"/>
      <c r="G17" s="51"/>
      <c r="H17" s="52">
        <v>11</v>
      </c>
      <c r="I17" s="51"/>
      <c r="J17" s="51"/>
      <c r="K17" s="50">
        <f t="shared" si="9"/>
        <v>0</v>
      </c>
      <c r="L17" s="51"/>
      <c r="M17" s="51"/>
      <c r="N17" s="52">
        <v>0</v>
      </c>
      <c r="O17" s="53"/>
      <c r="P17" s="51"/>
      <c r="Q17" s="50">
        <f t="shared" si="10"/>
        <v>0</v>
      </c>
      <c r="R17" s="51"/>
      <c r="S17" s="51"/>
      <c r="T17" s="53">
        <v>0</v>
      </c>
      <c r="U17" s="53"/>
      <c r="V17" s="51"/>
      <c r="W17" s="50">
        <f t="shared" si="11"/>
        <v>0</v>
      </c>
      <c r="X17" s="53"/>
      <c r="Y17" s="53"/>
      <c r="Z17" s="53"/>
      <c r="AA17" s="53"/>
      <c r="AB17" s="53"/>
      <c r="AC17" s="239" t="e">
        <f t="shared" si="2"/>
        <v>#DIV/0!</v>
      </c>
    </row>
    <row r="18" spans="1:29" ht="43.5" customHeight="1" x14ac:dyDescent="0.25">
      <c r="A18" s="404"/>
      <c r="B18" s="403"/>
      <c r="C18" s="103"/>
      <c r="D18" s="34" t="s">
        <v>188</v>
      </c>
      <c r="E18" s="50">
        <f t="shared" si="8"/>
        <v>10.25</v>
      </c>
      <c r="F18" s="51"/>
      <c r="G18" s="51"/>
      <c r="H18" s="52">
        <v>10.25</v>
      </c>
      <c r="I18" s="51"/>
      <c r="J18" s="51"/>
      <c r="K18" s="50">
        <f t="shared" si="9"/>
        <v>0</v>
      </c>
      <c r="L18" s="51"/>
      <c r="M18" s="51"/>
      <c r="N18" s="52">
        <v>0</v>
      </c>
      <c r="O18" s="53"/>
      <c r="P18" s="51"/>
      <c r="Q18" s="50">
        <f t="shared" si="10"/>
        <v>0</v>
      </c>
      <c r="R18" s="51"/>
      <c r="S18" s="51"/>
      <c r="T18" s="53">
        <v>0</v>
      </c>
      <c r="U18" s="53"/>
      <c r="V18" s="51"/>
      <c r="W18" s="50">
        <f t="shared" si="11"/>
        <v>0</v>
      </c>
      <c r="X18" s="53"/>
      <c r="Y18" s="53"/>
      <c r="Z18" s="53"/>
      <c r="AA18" s="53"/>
      <c r="AB18" s="53"/>
      <c r="AC18" s="239" t="e">
        <f t="shared" si="2"/>
        <v>#DIV/0!</v>
      </c>
    </row>
    <row r="19" spans="1:29" ht="30" x14ac:dyDescent="0.25">
      <c r="A19" s="404"/>
      <c r="B19" s="403"/>
      <c r="C19" s="103"/>
      <c r="D19" s="34" t="s">
        <v>99</v>
      </c>
      <c r="E19" s="50">
        <f t="shared" si="8"/>
        <v>13.85</v>
      </c>
      <c r="F19" s="51"/>
      <c r="G19" s="51"/>
      <c r="H19" s="52">
        <v>13.85</v>
      </c>
      <c r="I19" s="51"/>
      <c r="J19" s="51"/>
      <c r="K19" s="50">
        <f t="shared" si="9"/>
        <v>0</v>
      </c>
      <c r="L19" s="51"/>
      <c r="M19" s="51"/>
      <c r="N19" s="52">
        <v>0</v>
      </c>
      <c r="O19" s="53"/>
      <c r="P19" s="51"/>
      <c r="Q19" s="50">
        <f t="shared" si="10"/>
        <v>0</v>
      </c>
      <c r="R19" s="51"/>
      <c r="S19" s="51"/>
      <c r="T19" s="53">
        <v>0</v>
      </c>
      <c r="U19" s="53"/>
      <c r="V19" s="51"/>
      <c r="W19" s="50">
        <f t="shared" si="11"/>
        <v>0</v>
      </c>
      <c r="X19" s="53"/>
      <c r="Y19" s="53"/>
      <c r="Z19" s="53"/>
      <c r="AA19" s="53"/>
      <c r="AB19" s="53"/>
      <c r="AC19" s="239" t="e">
        <f t="shared" si="2"/>
        <v>#DIV/0!</v>
      </c>
    </row>
    <row r="20" spans="1:29" ht="45" x14ac:dyDescent="0.25">
      <c r="A20" s="404"/>
      <c r="B20" s="403"/>
      <c r="C20" s="103"/>
      <c r="D20" s="34" t="s">
        <v>98</v>
      </c>
      <c r="E20" s="50">
        <f t="shared" si="8"/>
        <v>10.25</v>
      </c>
      <c r="F20" s="51"/>
      <c r="G20" s="51"/>
      <c r="H20" s="52">
        <v>10.25</v>
      </c>
      <c r="I20" s="51"/>
      <c r="J20" s="51"/>
      <c r="K20" s="50">
        <f t="shared" si="9"/>
        <v>0</v>
      </c>
      <c r="L20" s="51"/>
      <c r="M20" s="51"/>
      <c r="N20" s="52">
        <v>0</v>
      </c>
      <c r="O20" s="53"/>
      <c r="P20" s="51"/>
      <c r="Q20" s="50">
        <f t="shared" si="10"/>
        <v>0</v>
      </c>
      <c r="R20" s="51"/>
      <c r="S20" s="51"/>
      <c r="T20" s="53">
        <v>0</v>
      </c>
      <c r="U20" s="53"/>
      <c r="V20" s="51"/>
      <c r="W20" s="50">
        <f t="shared" si="11"/>
        <v>0</v>
      </c>
      <c r="X20" s="53"/>
      <c r="Y20" s="53"/>
      <c r="Z20" s="53"/>
      <c r="AA20" s="53"/>
      <c r="AB20" s="53"/>
      <c r="AC20" s="239" t="e">
        <f t="shared" si="2"/>
        <v>#DIV/0!</v>
      </c>
    </row>
    <row r="21" spans="1:29" ht="30" x14ac:dyDescent="0.25">
      <c r="A21" s="404"/>
      <c r="B21" s="403"/>
      <c r="C21" s="103"/>
      <c r="D21" s="34" t="s">
        <v>97</v>
      </c>
      <c r="E21" s="50">
        <f t="shared" si="8"/>
        <v>14.2</v>
      </c>
      <c r="F21" s="51"/>
      <c r="G21" s="51"/>
      <c r="H21" s="52">
        <v>14.2</v>
      </c>
      <c r="I21" s="51"/>
      <c r="J21" s="51"/>
      <c r="K21" s="50">
        <f t="shared" si="9"/>
        <v>0</v>
      </c>
      <c r="L21" s="51"/>
      <c r="M21" s="51"/>
      <c r="N21" s="52">
        <v>0</v>
      </c>
      <c r="O21" s="53"/>
      <c r="P21" s="51"/>
      <c r="Q21" s="50">
        <f t="shared" si="10"/>
        <v>0</v>
      </c>
      <c r="R21" s="51"/>
      <c r="S21" s="51"/>
      <c r="T21" s="53">
        <v>0</v>
      </c>
      <c r="U21" s="53"/>
      <c r="V21" s="51"/>
      <c r="W21" s="50">
        <f t="shared" si="11"/>
        <v>0</v>
      </c>
      <c r="X21" s="53"/>
      <c r="Y21" s="53"/>
      <c r="Z21" s="53"/>
      <c r="AA21" s="53"/>
      <c r="AB21" s="53"/>
      <c r="AC21" s="239" t="e">
        <f t="shared" si="2"/>
        <v>#DIV/0!</v>
      </c>
    </row>
    <row r="22" spans="1:29" ht="45" x14ac:dyDescent="0.25">
      <c r="A22" s="404"/>
      <c r="B22" s="403"/>
      <c r="C22" s="103"/>
      <c r="D22" s="34" t="s">
        <v>95</v>
      </c>
      <c r="E22" s="50">
        <f t="shared" si="8"/>
        <v>15.8</v>
      </c>
      <c r="F22" s="51"/>
      <c r="G22" s="51"/>
      <c r="H22" s="52">
        <v>15.8</v>
      </c>
      <c r="I22" s="51"/>
      <c r="J22" s="51"/>
      <c r="K22" s="50">
        <f t="shared" si="9"/>
        <v>0</v>
      </c>
      <c r="L22" s="51"/>
      <c r="M22" s="51"/>
      <c r="N22" s="52">
        <v>0</v>
      </c>
      <c r="O22" s="53"/>
      <c r="P22" s="51"/>
      <c r="Q22" s="50">
        <f t="shared" si="10"/>
        <v>0</v>
      </c>
      <c r="R22" s="51"/>
      <c r="S22" s="51"/>
      <c r="T22" s="53">
        <v>0</v>
      </c>
      <c r="U22" s="53"/>
      <c r="V22" s="51"/>
      <c r="W22" s="50">
        <f t="shared" si="11"/>
        <v>0</v>
      </c>
      <c r="X22" s="53"/>
      <c r="Y22" s="53"/>
      <c r="Z22" s="53"/>
      <c r="AA22" s="53"/>
      <c r="AB22" s="53"/>
      <c r="AC22" s="239" t="e">
        <f t="shared" si="2"/>
        <v>#DIV/0!</v>
      </c>
    </row>
    <row r="23" spans="1:29" ht="45" x14ac:dyDescent="0.25">
      <c r="A23" s="404"/>
      <c r="B23" s="403"/>
      <c r="C23" s="103"/>
      <c r="D23" s="34" t="s">
        <v>189</v>
      </c>
      <c r="E23" s="50">
        <f t="shared" si="8"/>
        <v>7.01</v>
      </c>
      <c r="F23" s="51"/>
      <c r="G23" s="51"/>
      <c r="H23" s="52">
        <v>7.01</v>
      </c>
      <c r="I23" s="51"/>
      <c r="J23" s="51"/>
      <c r="K23" s="50">
        <f t="shared" si="9"/>
        <v>0</v>
      </c>
      <c r="L23" s="51"/>
      <c r="M23" s="51"/>
      <c r="N23" s="52">
        <v>0</v>
      </c>
      <c r="O23" s="53"/>
      <c r="P23" s="51"/>
      <c r="Q23" s="50">
        <f t="shared" si="10"/>
        <v>0</v>
      </c>
      <c r="R23" s="51"/>
      <c r="S23" s="51"/>
      <c r="T23" s="53">
        <v>0</v>
      </c>
      <c r="U23" s="53"/>
      <c r="V23" s="51"/>
      <c r="W23" s="50">
        <f t="shared" si="11"/>
        <v>0</v>
      </c>
      <c r="X23" s="53"/>
      <c r="Y23" s="53"/>
      <c r="Z23" s="53"/>
      <c r="AA23" s="53"/>
      <c r="AB23" s="53"/>
      <c r="AC23" s="239" t="e">
        <f t="shared" si="2"/>
        <v>#DIV/0!</v>
      </c>
    </row>
    <row r="24" spans="1:29" ht="96" customHeight="1" x14ac:dyDescent="0.25">
      <c r="A24" s="404"/>
      <c r="B24" s="403"/>
      <c r="C24" s="103"/>
      <c r="D24" s="34" t="s">
        <v>246</v>
      </c>
      <c r="E24" s="50">
        <f t="shared" si="8"/>
        <v>11.85</v>
      </c>
      <c r="F24" s="51"/>
      <c r="G24" s="51"/>
      <c r="H24" s="52">
        <v>11.85</v>
      </c>
      <c r="I24" s="51"/>
      <c r="J24" s="51"/>
      <c r="K24" s="50">
        <f t="shared" si="9"/>
        <v>0</v>
      </c>
      <c r="L24" s="51"/>
      <c r="M24" s="51"/>
      <c r="N24" s="52">
        <v>0</v>
      </c>
      <c r="O24" s="53"/>
      <c r="P24" s="51"/>
      <c r="Q24" s="50">
        <f t="shared" si="10"/>
        <v>0</v>
      </c>
      <c r="R24" s="51"/>
      <c r="S24" s="51"/>
      <c r="T24" s="53">
        <v>0</v>
      </c>
      <c r="U24" s="53"/>
      <c r="V24" s="51"/>
      <c r="W24" s="50">
        <f t="shared" si="11"/>
        <v>0</v>
      </c>
      <c r="X24" s="53"/>
      <c r="Y24" s="53"/>
      <c r="Z24" s="53"/>
      <c r="AA24" s="53"/>
      <c r="AB24" s="53"/>
      <c r="AC24" s="239" t="e">
        <f t="shared" si="2"/>
        <v>#DIV/0!</v>
      </c>
    </row>
    <row r="25" spans="1:29" ht="30" x14ac:dyDescent="0.25">
      <c r="A25" s="404"/>
      <c r="B25" s="403"/>
      <c r="C25" s="103"/>
      <c r="D25" s="34" t="s">
        <v>52</v>
      </c>
      <c r="E25" s="50">
        <f t="shared" si="8"/>
        <v>12.6</v>
      </c>
      <c r="F25" s="51"/>
      <c r="G25" s="51"/>
      <c r="H25" s="52">
        <v>12.6</v>
      </c>
      <c r="I25" s="51"/>
      <c r="J25" s="51"/>
      <c r="K25" s="50">
        <f t="shared" si="9"/>
        <v>12.6</v>
      </c>
      <c r="L25" s="51"/>
      <c r="M25" s="51"/>
      <c r="N25" s="52">
        <v>12.6</v>
      </c>
      <c r="O25" s="53"/>
      <c r="P25" s="51"/>
      <c r="Q25" s="50">
        <f t="shared" si="10"/>
        <v>12.6</v>
      </c>
      <c r="R25" s="51"/>
      <c r="S25" s="51"/>
      <c r="T25" s="53">
        <v>12.6</v>
      </c>
      <c r="U25" s="53"/>
      <c r="V25" s="51"/>
      <c r="W25" s="50">
        <f t="shared" si="11"/>
        <v>0</v>
      </c>
      <c r="X25" s="53"/>
      <c r="Y25" s="53"/>
      <c r="Z25" s="53"/>
      <c r="AA25" s="53"/>
      <c r="AB25" s="53"/>
      <c r="AC25" s="239">
        <f t="shared" si="2"/>
        <v>0</v>
      </c>
    </row>
    <row r="26" spans="1:29" ht="32.25" customHeight="1" x14ac:dyDescent="0.25">
      <c r="A26" s="404"/>
      <c r="B26" s="403"/>
      <c r="C26" s="103"/>
      <c r="D26" s="34" t="s">
        <v>92</v>
      </c>
      <c r="E26" s="50">
        <f t="shared" si="8"/>
        <v>21.1</v>
      </c>
      <c r="F26" s="51"/>
      <c r="G26" s="51"/>
      <c r="H26" s="52">
        <v>21.1</v>
      </c>
      <c r="I26" s="51"/>
      <c r="J26" s="51"/>
      <c r="K26" s="50">
        <f t="shared" si="9"/>
        <v>14.25</v>
      </c>
      <c r="L26" s="51"/>
      <c r="M26" s="51"/>
      <c r="N26" s="52">
        <v>14.25</v>
      </c>
      <c r="O26" s="53"/>
      <c r="P26" s="51"/>
      <c r="Q26" s="50">
        <f t="shared" si="10"/>
        <v>14.25</v>
      </c>
      <c r="R26" s="51"/>
      <c r="S26" s="51"/>
      <c r="T26" s="53">
        <v>14.25</v>
      </c>
      <c r="U26" s="53"/>
      <c r="V26" s="51"/>
      <c r="W26" s="50">
        <f t="shared" si="11"/>
        <v>4.2</v>
      </c>
      <c r="X26" s="53"/>
      <c r="Y26" s="53">
        <v>4.2</v>
      </c>
      <c r="Z26" s="53"/>
      <c r="AA26" s="53"/>
      <c r="AB26" s="53"/>
      <c r="AC26" s="239">
        <f t="shared" si="2"/>
        <v>29.473684210526319</v>
      </c>
    </row>
    <row r="27" spans="1:29" ht="30" x14ac:dyDescent="0.25">
      <c r="A27" s="404"/>
      <c r="B27" s="403"/>
      <c r="C27" s="103"/>
      <c r="D27" s="34" t="s">
        <v>111</v>
      </c>
      <c r="E27" s="50">
        <f t="shared" si="8"/>
        <v>11.45</v>
      </c>
      <c r="F27" s="51"/>
      <c r="G27" s="51"/>
      <c r="H27" s="52">
        <v>11.45</v>
      </c>
      <c r="I27" s="51"/>
      <c r="J27" s="51"/>
      <c r="K27" s="50">
        <f t="shared" si="9"/>
        <v>11.45</v>
      </c>
      <c r="L27" s="51"/>
      <c r="M27" s="51"/>
      <c r="N27" s="52">
        <v>11.45</v>
      </c>
      <c r="O27" s="53"/>
      <c r="P27" s="51"/>
      <c r="Q27" s="50">
        <f t="shared" si="10"/>
        <v>11.45</v>
      </c>
      <c r="R27" s="51"/>
      <c r="S27" s="51"/>
      <c r="T27" s="53">
        <v>11.45</v>
      </c>
      <c r="U27" s="53"/>
      <c r="V27" s="51"/>
      <c r="W27" s="50">
        <f t="shared" si="11"/>
        <v>4</v>
      </c>
      <c r="X27" s="53"/>
      <c r="Y27" s="53">
        <v>4</v>
      </c>
      <c r="Z27" s="53"/>
      <c r="AA27" s="53"/>
      <c r="AB27" s="53"/>
      <c r="AC27" s="239">
        <f t="shared" si="2"/>
        <v>34.93449781659389</v>
      </c>
    </row>
    <row r="28" spans="1:29" ht="30" x14ac:dyDescent="0.25">
      <c r="A28" s="404"/>
      <c r="B28" s="403"/>
      <c r="C28" s="103"/>
      <c r="D28" s="34" t="s">
        <v>35</v>
      </c>
      <c r="E28" s="50">
        <f t="shared" si="8"/>
        <v>14.14</v>
      </c>
      <c r="F28" s="51"/>
      <c r="G28" s="51"/>
      <c r="H28" s="52">
        <v>14.14</v>
      </c>
      <c r="I28" s="51"/>
      <c r="J28" s="51"/>
      <c r="K28" s="50">
        <f t="shared" si="9"/>
        <v>12.65</v>
      </c>
      <c r="L28" s="51"/>
      <c r="M28" s="51"/>
      <c r="N28" s="52">
        <v>12.65</v>
      </c>
      <c r="O28" s="53"/>
      <c r="P28" s="51"/>
      <c r="Q28" s="50">
        <f t="shared" si="10"/>
        <v>12.65</v>
      </c>
      <c r="R28" s="51"/>
      <c r="S28" s="51"/>
      <c r="T28" s="53">
        <v>12.65</v>
      </c>
      <c r="U28" s="53"/>
      <c r="V28" s="51"/>
      <c r="W28" s="50">
        <f t="shared" si="11"/>
        <v>0</v>
      </c>
      <c r="X28" s="53"/>
      <c r="Y28" s="53"/>
      <c r="Z28" s="53"/>
      <c r="AA28" s="53"/>
      <c r="AB28" s="53"/>
      <c r="AC28" s="239">
        <f t="shared" si="2"/>
        <v>0</v>
      </c>
    </row>
    <row r="29" spans="1:29" ht="30" x14ac:dyDescent="0.25">
      <c r="A29" s="404"/>
      <c r="B29" s="403"/>
      <c r="C29" s="103"/>
      <c r="D29" s="34" t="s">
        <v>91</v>
      </c>
      <c r="E29" s="50">
        <f t="shared" si="8"/>
        <v>9.4</v>
      </c>
      <c r="F29" s="51"/>
      <c r="G29" s="51"/>
      <c r="H29" s="52">
        <v>9.4</v>
      </c>
      <c r="I29" s="51"/>
      <c r="J29" s="51"/>
      <c r="K29" s="50">
        <f t="shared" si="9"/>
        <v>9.4</v>
      </c>
      <c r="L29" s="51"/>
      <c r="M29" s="51"/>
      <c r="N29" s="52">
        <v>9.4</v>
      </c>
      <c r="O29" s="53"/>
      <c r="P29" s="51"/>
      <c r="Q29" s="50">
        <f t="shared" si="10"/>
        <v>9.4</v>
      </c>
      <c r="R29" s="51"/>
      <c r="S29" s="51"/>
      <c r="T29" s="53">
        <v>9.4</v>
      </c>
      <c r="U29" s="53"/>
      <c r="V29" s="51"/>
      <c r="W29" s="50">
        <f t="shared" si="11"/>
        <v>0</v>
      </c>
      <c r="X29" s="53"/>
      <c r="Y29" s="53"/>
      <c r="Z29" s="53"/>
      <c r="AA29" s="53"/>
      <c r="AB29" s="53"/>
      <c r="AC29" s="239">
        <f t="shared" si="2"/>
        <v>0</v>
      </c>
    </row>
    <row r="30" spans="1:29" ht="30" x14ac:dyDescent="0.25">
      <c r="A30" s="404"/>
      <c r="B30" s="403"/>
      <c r="C30" s="103"/>
      <c r="D30" s="34" t="s">
        <v>100</v>
      </c>
      <c r="E30" s="50">
        <f t="shared" si="8"/>
        <v>8.6</v>
      </c>
      <c r="F30" s="51"/>
      <c r="G30" s="51"/>
      <c r="H30" s="52">
        <v>8.6</v>
      </c>
      <c r="I30" s="51"/>
      <c r="J30" s="51"/>
      <c r="K30" s="50">
        <f t="shared" si="9"/>
        <v>8.6</v>
      </c>
      <c r="L30" s="51"/>
      <c r="M30" s="51"/>
      <c r="N30" s="52">
        <v>8.6</v>
      </c>
      <c r="O30" s="53"/>
      <c r="P30" s="51"/>
      <c r="Q30" s="50">
        <f t="shared" si="10"/>
        <v>8.6</v>
      </c>
      <c r="R30" s="51"/>
      <c r="S30" s="51"/>
      <c r="T30" s="53">
        <v>8.6</v>
      </c>
      <c r="U30" s="53"/>
      <c r="V30" s="51"/>
      <c r="W30" s="50">
        <f t="shared" si="11"/>
        <v>0</v>
      </c>
      <c r="X30" s="53"/>
      <c r="Y30" s="53"/>
      <c r="Z30" s="53"/>
      <c r="AA30" s="53"/>
      <c r="AB30" s="53"/>
      <c r="AC30" s="239">
        <f t="shared" si="2"/>
        <v>0</v>
      </c>
    </row>
    <row r="31" spans="1:29" ht="45" x14ac:dyDescent="0.25">
      <c r="A31" s="404"/>
      <c r="B31" s="403"/>
      <c r="C31" s="103"/>
      <c r="D31" s="34" t="s">
        <v>101</v>
      </c>
      <c r="E31" s="50">
        <f t="shared" si="8"/>
        <v>12.06</v>
      </c>
      <c r="F31" s="51"/>
      <c r="G31" s="51"/>
      <c r="H31" s="52">
        <v>12.06</v>
      </c>
      <c r="I31" s="51"/>
      <c r="J31" s="51"/>
      <c r="K31" s="50">
        <f t="shared" si="9"/>
        <v>12.06</v>
      </c>
      <c r="L31" s="51"/>
      <c r="M31" s="51"/>
      <c r="N31" s="52">
        <v>12.06</v>
      </c>
      <c r="O31" s="53"/>
      <c r="P31" s="51"/>
      <c r="Q31" s="50">
        <f t="shared" si="10"/>
        <v>12.06</v>
      </c>
      <c r="R31" s="51"/>
      <c r="S31" s="51"/>
      <c r="T31" s="53">
        <v>12.06</v>
      </c>
      <c r="U31" s="53"/>
      <c r="V31" s="51"/>
      <c r="W31" s="50">
        <f t="shared" si="11"/>
        <v>0</v>
      </c>
      <c r="X31" s="53"/>
      <c r="Y31" s="53"/>
      <c r="Z31" s="53"/>
      <c r="AA31" s="53"/>
      <c r="AB31" s="53"/>
      <c r="AC31" s="239">
        <f t="shared" si="2"/>
        <v>0</v>
      </c>
    </row>
    <row r="32" spans="1:29" ht="30" hidden="1" customHeight="1" x14ac:dyDescent="0.25">
      <c r="A32" s="404"/>
      <c r="B32" s="403"/>
      <c r="C32" s="103"/>
      <c r="D32" s="14" t="s">
        <v>16</v>
      </c>
      <c r="E32" s="50">
        <f t="shared" si="8"/>
        <v>1</v>
      </c>
      <c r="F32" s="51"/>
      <c r="G32" s="51"/>
      <c r="H32" s="52">
        <v>1</v>
      </c>
      <c r="I32" s="51"/>
      <c r="J32" s="51"/>
      <c r="K32" s="50">
        <f t="shared" si="9"/>
        <v>0</v>
      </c>
      <c r="L32" s="51"/>
      <c r="M32" s="51"/>
      <c r="N32" s="52"/>
      <c r="O32" s="51"/>
      <c r="P32" s="51"/>
      <c r="Q32" s="50">
        <f t="shared" si="10"/>
        <v>1</v>
      </c>
      <c r="R32" s="51"/>
      <c r="S32" s="51"/>
      <c r="T32" s="52">
        <v>1</v>
      </c>
      <c r="U32" s="51"/>
      <c r="V32" s="51"/>
      <c r="W32" s="50">
        <f t="shared" si="11"/>
        <v>0</v>
      </c>
      <c r="X32" s="53"/>
      <c r="Y32" s="53"/>
      <c r="Z32" s="53"/>
      <c r="AA32" s="53"/>
      <c r="AB32" s="53"/>
      <c r="AC32" s="239">
        <f t="shared" si="2"/>
        <v>0</v>
      </c>
    </row>
    <row r="33" spans="1:29" ht="15" hidden="1" customHeight="1" x14ac:dyDescent="0.25">
      <c r="A33" s="404"/>
      <c r="B33" s="403"/>
      <c r="C33" s="103"/>
      <c r="D33" s="16" t="s">
        <v>15</v>
      </c>
      <c r="E33" s="50">
        <f t="shared" si="8"/>
        <v>0</v>
      </c>
      <c r="F33" s="51"/>
      <c r="G33" s="51"/>
      <c r="H33" s="52"/>
      <c r="I33" s="51"/>
      <c r="J33" s="51"/>
      <c r="K33" s="50">
        <f t="shared" si="9"/>
        <v>0</v>
      </c>
      <c r="L33" s="51"/>
      <c r="M33" s="51"/>
      <c r="N33" s="52"/>
      <c r="O33" s="51"/>
      <c r="P33" s="51"/>
      <c r="Q33" s="50">
        <f t="shared" si="10"/>
        <v>1</v>
      </c>
      <c r="R33" s="51"/>
      <c r="S33" s="51"/>
      <c r="T33" s="52"/>
      <c r="U33" s="51">
        <v>1</v>
      </c>
      <c r="V33" s="51"/>
      <c r="W33" s="50">
        <f t="shared" si="11"/>
        <v>1</v>
      </c>
      <c r="X33" s="53"/>
      <c r="Y33" s="53"/>
      <c r="Z33" s="53"/>
      <c r="AA33" s="53">
        <v>1</v>
      </c>
      <c r="AB33" s="53"/>
      <c r="AC33" s="239">
        <f t="shared" si="2"/>
        <v>100</v>
      </c>
    </row>
    <row r="34" spans="1:29" ht="15" hidden="1" customHeight="1" x14ac:dyDescent="0.25">
      <c r="A34" s="404"/>
      <c r="B34" s="403"/>
      <c r="C34" s="103"/>
      <c r="D34" s="16" t="s">
        <v>13</v>
      </c>
      <c r="E34" s="50">
        <f t="shared" si="8"/>
        <v>0</v>
      </c>
      <c r="F34" s="51"/>
      <c r="G34" s="51"/>
      <c r="H34" s="52"/>
      <c r="I34" s="51"/>
      <c r="J34" s="51"/>
      <c r="K34" s="50">
        <f t="shared" si="9"/>
        <v>0</v>
      </c>
      <c r="L34" s="51"/>
      <c r="M34" s="51"/>
      <c r="N34" s="52"/>
      <c r="O34" s="51"/>
      <c r="P34" s="51"/>
      <c r="Q34" s="50">
        <f t="shared" si="10"/>
        <v>1</v>
      </c>
      <c r="R34" s="51"/>
      <c r="S34" s="51"/>
      <c r="T34" s="52"/>
      <c r="U34" s="51">
        <v>1</v>
      </c>
      <c r="V34" s="51"/>
      <c r="W34" s="50">
        <f t="shared" si="11"/>
        <v>1</v>
      </c>
      <c r="X34" s="53"/>
      <c r="Y34" s="53"/>
      <c r="Z34" s="53"/>
      <c r="AA34" s="53">
        <v>1</v>
      </c>
      <c r="AB34" s="53"/>
      <c r="AC34" s="239">
        <f t="shared" si="2"/>
        <v>100</v>
      </c>
    </row>
    <row r="35" spans="1:29" ht="15" hidden="1" customHeight="1" x14ac:dyDescent="0.25">
      <c r="A35" s="404"/>
      <c r="B35" s="403"/>
      <c r="C35" s="103"/>
      <c r="D35" s="16" t="s">
        <v>14</v>
      </c>
      <c r="E35" s="50">
        <f t="shared" si="8"/>
        <v>0</v>
      </c>
      <c r="F35" s="51"/>
      <c r="G35" s="51"/>
      <c r="H35" s="52"/>
      <c r="I35" s="51"/>
      <c r="J35" s="51"/>
      <c r="K35" s="50">
        <f t="shared" si="9"/>
        <v>0</v>
      </c>
      <c r="L35" s="51"/>
      <c r="M35" s="51"/>
      <c r="N35" s="52"/>
      <c r="O35" s="51"/>
      <c r="P35" s="51"/>
      <c r="Q35" s="50">
        <f t="shared" si="10"/>
        <v>1</v>
      </c>
      <c r="R35" s="51"/>
      <c r="S35" s="51"/>
      <c r="T35" s="52"/>
      <c r="U35" s="51">
        <v>1</v>
      </c>
      <c r="V35" s="51"/>
      <c r="W35" s="50">
        <f t="shared" si="11"/>
        <v>1</v>
      </c>
      <c r="X35" s="53"/>
      <c r="Y35" s="53"/>
      <c r="Z35" s="53"/>
      <c r="AA35" s="53">
        <v>1</v>
      </c>
      <c r="AB35" s="53"/>
      <c r="AC35" s="239">
        <f t="shared" si="2"/>
        <v>100</v>
      </c>
    </row>
    <row r="36" spans="1:29" ht="15" hidden="1" customHeight="1" x14ac:dyDescent="0.25">
      <c r="A36" s="404"/>
      <c r="B36" s="403"/>
      <c r="C36" s="103"/>
      <c r="D36" s="16" t="s">
        <v>12</v>
      </c>
      <c r="E36" s="50">
        <f t="shared" si="8"/>
        <v>0</v>
      </c>
      <c r="F36" s="51"/>
      <c r="G36" s="51"/>
      <c r="H36" s="52"/>
      <c r="I36" s="51"/>
      <c r="J36" s="51"/>
      <c r="K36" s="50">
        <f t="shared" si="9"/>
        <v>0</v>
      </c>
      <c r="L36" s="51"/>
      <c r="M36" s="51"/>
      <c r="N36" s="52"/>
      <c r="O36" s="51"/>
      <c r="P36" s="51"/>
      <c r="Q36" s="50">
        <f t="shared" si="10"/>
        <v>1</v>
      </c>
      <c r="R36" s="51"/>
      <c r="S36" s="51"/>
      <c r="T36" s="52"/>
      <c r="U36" s="51">
        <v>1</v>
      </c>
      <c r="V36" s="51"/>
      <c r="W36" s="50">
        <f t="shared" si="11"/>
        <v>1</v>
      </c>
      <c r="X36" s="53"/>
      <c r="Y36" s="53"/>
      <c r="Z36" s="53"/>
      <c r="AA36" s="53">
        <v>1</v>
      </c>
      <c r="AB36" s="53"/>
      <c r="AC36" s="239">
        <f t="shared" si="2"/>
        <v>100</v>
      </c>
    </row>
    <row r="37" spans="1:29" ht="122.25" customHeight="1" x14ac:dyDescent="0.25">
      <c r="A37" s="404"/>
      <c r="B37" s="403"/>
      <c r="C37" s="103" t="s">
        <v>190</v>
      </c>
      <c r="D37" s="211" t="s">
        <v>47</v>
      </c>
      <c r="E37" s="50">
        <f>E38</f>
        <v>1</v>
      </c>
      <c r="F37" s="50">
        <f t="shared" ref="F37:AB37" si="12">F38</f>
        <v>0</v>
      </c>
      <c r="G37" s="50">
        <f t="shared" si="12"/>
        <v>0</v>
      </c>
      <c r="H37" s="50">
        <f t="shared" si="12"/>
        <v>1</v>
      </c>
      <c r="I37" s="50">
        <f t="shared" si="12"/>
        <v>0</v>
      </c>
      <c r="J37" s="50">
        <f t="shared" si="12"/>
        <v>0</v>
      </c>
      <c r="K37" s="50">
        <f t="shared" si="12"/>
        <v>0</v>
      </c>
      <c r="L37" s="50">
        <f t="shared" si="12"/>
        <v>0</v>
      </c>
      <c r="M37" s="50">
        <f t="shared" si="12"/>
        <v>0</v>
      </c>
      <c r="N37" s="50">
        <f t="shared" si="12"/>
        <v>0</v>
      </c>
      <c r="O37" s="50">
        <f t="shared" si="12"/>
        <v>0</v>
      </c>
      <c r="P37" s="50">
        <f t="shared" si="12"/>
        <v>0</v>
      </c>
      <c r="Q37" s="50">
        <f t="shared" si="12"/>
        <v>0</v>
      </c>
      <c r="R37" s="50">
        <f t="shared" si="12"/>
        <v>0</v>
      </c>
      <c r="S37" s="50">
        <f t="shared" si="12"/>
        <v>0</v>
      </c>
      <c r="T37" s="50">
        <f t="shared" si="12"/>
        <v>0</v>
      </c>
      <c r="U37" s="50">
        <f t="shared" si="12"/>
        <v>0</v>
      </c>
      <c r="V37" s="50">
        <f t="shared" si="12"/>
        <v>0</v>
      </c>
      <c r="W37" s="50">
        <f t="shared" si="12"/>
        <v>0</v>
      </c>
      <c r="X37" s="50">
        <f t="shared" si="12"/>
        <v>0</v>
      </c>
      <c r="Y37" s="50">
        <f t="shared" si="12"/>
        <v>0</v>
      </c>
      <c r="Z37" s="50">
        <f t="shared" si="12"/>
        <v>0</v>
      </c>
      <c r="AA37" s="50">
        <f t="shared" si="12"/>
        <v>0</v>
      </c>
      <c r="AB37" s="50">
        <f t="shared" si="12"/>
        <v>0</v>
      </c>
      <c r="AC37" s="50" t="e">
        <f t="shared" si="2"/>
        <v>#DIV/0!</v>
      </c>
    </row>
    <row r="38" spans="1:29" ht="72" customHeight="1" x14ac:dyDescent="0.25">
      <c r="A38" s="404"/>
      <c r="B38" s="403"/>
      <c r="C38" s="241" t="s">
        <v>80</v>
      </c>
      <c r="D38" s="34" t="s">
        <v>126</v>
      </c>
      <c r="E38" s="50">
        <f t="shared" si="8"/>
        <v>1</v>
      </c>
      <c r="F38" s="51"/>
      <c r="G38" s="51"/>
      <c r="H38" s="52">
        <v>1</v>
      </c>
      <c r="I38" s="51"/>
      <c r="J38" s="51"/>
      <c r="K38" s="50">
        <f t="shared" si="9"/>
        <v>0</v>
      </c>
      <c r="L38" s="51"/>
      <c r="M38" s="51"/>
      <c r="N38" s="52"/>
      <c r="O38" s="51"/>
      <c r="P38" s="51"/>
      <c r="Q38" s="50">
        <f t="shared" si="10"/>
        <v>0</v>
      </c>
      <c r="R38" s="51"/>
      <c r="S38" s="51"/>
      <c r="T38" s="52"/>
      <c r="U38" s="51"/>
      <c r="V38" s="51"/>
      <c r="W38" s="50">
        <f t="shared" si="11"/>
        <v>0</v>
      </c>
      <c r="X38" s="53"/>
      <c r="Y38" s="53"/>
      <c r="Z38" s="52"/>
      <c r="AA38" s="53"/>
      <c r="AB38" s="53"/>
      <c r="AC38" s="239" t="e">
        <f t="shared" si="2"/>
        <v>#DIV/0!</v>
      </c>
    </row>
  </sheetData>
  <mergeCells count="13">
    <mergeCell ref="A5:A38"/>
    <mergeCell ref="B5:B38"/>
    <mergeCell ref="A2:N2"/>
    <mergeCell ref="A3:A4"/>
    <mergeCell ref="B3:B4"/>
    <mergeCell ref="C3:C4"/>
    <mergeCell ref="C7:C9"/>
    <mergeCell ref="AC3:AC4"/>
    <mergeCell ref="D3:D4"/>
    <mergeCell ref="E3:J3"/>
    <mergeCell ref="K3:P3"/>
    <mergeCell ref="Q3:V3"/>
    <mergeCell ref="W3:AB3"/>
  </mergeCells>
  <pageMargins left="0.23622047244094491" right="0.23622047244094491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17"/>
  <sheetViews>
    <sheetView zoomScaleNormal="100" zoomScaleSheetLayoutView="50" workbookViewId="0">
      <pane xSplit="3" ySplit="5" topLeftCell="O6" activePane="bottomRight" state="frozen"/>
      <selection pane="topRight" activeCell="D1" sqref="D1"/>
      <selection pane="bottomLeft" activeCell="A6" sqref="A6"/>
      <selection pane="bottomRight" activeCell="B5" sqref="B5:B16"/>
    </sheetView>
  </sheetViews>
  <sheetFormatPr defaultRowHeight="15" x14ac:dyDescent="0.25"/>
  <cols>
    <col min="1" max="1" width="4.85546875" style="6" customWidth="1"/>
    <col min="2" max="2" width="36.7109375" style="7" customWidth="1"/>
    <col min="3" max="3" width="24.42578125" style="4" customWidth="1"/>
    <col min="4" max="4" width="22.5703125" style="4" customWidth="1"/>
    <col min="5" max="5" width="14" style="6" customWidth="1"/>
    <col min="6" max="6" width="16.7109375" style="4" customWidth="1"/>
    <col min="7" max="7" width="16" style="4" customWidth="1"/>
    <col min="8" max="8" width="11.5703125" style="4" customWidth="1"/>
    <col min="9" max="9" width="10.42578125" style="4" customWidth="1"/>
    <col min="10" max="10" width="12.42578125" style="4" customWidth="1"/>
    <col min="11" max="11" width="12.7109375" style="6" customWidth="1"/>
    <col min="12" max="12" width="11.85546875" style="4" customWidth="1"/>
    <col min="13" max="13" width="11.28515625" style="4" customWidth="1"/>
    <col min="14" max="14" width="12" style="4" customWidth="1"/>
    <col min="15" max="15" width="8.85546875" style="4" customWidth="1"/>
    <col min="16" max="16" width="11.42578125" style="4" customWidth="1"/>
    <col min="17" max="17" width="12.7109375" style="4" customWidth="1"/>
    <col min="18" max="18" width="12.85546875" style="4" customWidth="1"/>
    <col min="19" max="19" width="11.5703125" style="4" customWidth="1"/>
    <col min="20" max="20" width="10.7109375" style="4" customWidth="1"/>
    <col min="21" max="21" width="10.5703125" style="4" customWidth="1"/>
    <col min="22" max="22" width="12.140625" style="4" customWidth="1"/>
    <col min="23" max="23" width="11.5703125" style="30" customWidth="1"/>
    <col min="24" max="24" width="11.7109375" style="30" customWidth="1"/>
    <col min="25" max="25" width="12.42578125" style="30" customWidth="1"/>
    <col min="26" max="26" width="11.5703125" style="30" customWidth="1"/>
    <col min="27" max="27" width="11" style="30" customWidth="1"/>
    <col min="28" max="28" width="12.140625" style="30" customWidth="1"/>
    <col min="29" max="29" width="14.42578125" style="24" customWidth="1"/>
    <col min="30" max="16384" width="9.140625" style="24"/>
  </cols>
  <sheetData>
    <row r="1" spans="1:29" x14ac:dyDescent="0.25">
      <c r="A1" s="400" t="s">
        <v>346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</row>
    <row r="2" spans="1:29" ht="49.5" customHeight="1" x14ac:dyDescent="0.25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</row>
    <row r="3" spans="1:29" s="1" customFormat="1" x14ac:dyDescent="0.25">
      <c r="A3" s="395" t="s">
        <v>0</v>
      </c>
      <c r="B3" s="396" t="s">
        <v>8</v>
      </c>
      <c r="C3" s="389" t="s">
        <v>45</v>
      </c>
      <c r="D3" s="390" t="s">
        <v>7</v>
      </c>
      <c r="E3" s="391" t="s">
        <v>46</v>
      </c>
      <c r="F3" s="392"/>
      <c r="G3" s="392"/>
      <c r="H3" s="392"/>
      <c r="I3" s="392"/>
      <c r="J3" s="393"/>
      <c r="K3" s="388" t="s">
        <v>247</v>
      </c>
      <c r="L3" s="388"/>
      <c r="M3" s="388"/>
      <c r="N3" s="388"/>
      <c r="O3" s="388"/>
      <c r="P3" s="388"/>
      <c r="Q3" s="388" t="s">
        <v>248</v>
      </c>
      <c r="R3" s="388"/>
      <c r="S3" s="388"/>
      <c r="T3" s="388"/>
      <c r="U3" s="388"/>
      <c r="V3" s="388"/>
      <c r="W3" s="387" t="s">
        <v>345</v>
      </c>
      <c r="X3" s="387"/>
      <c r="Y3" s="387"/>
      <c r="Z3" s="387"/>
      <c r="AA3" s="387"/>
      <c r="AB3" s="387"/>
      <c r="AC3" s="385" t="s">
        <v>48</v>
      </c>
    </row>
    <row r="4" spans="1:29" s="2" customFormat="1" ht="39.75" customHeight="1" x14ac:dyDescent="0.25">
      <c r="A4" s="395"/>
      <c r="B4" s="397"/>
      <c r="C4" s="389"/>
      <c r="D4" s="390"/>
      <c r="E4" s="5" t="s">
        <v>1</v>
      </c>
      <c r="F4" s="25" t="s">
        <v>2</v>
      </c>
      <c r="G4" s="25" t="s">
        <v>3</v>
      </c>
      <c r="H4" s="25" t="s">
        <v>4</v>
      </c>
      <c r="I4" s="25" t="s">
        <v>5</v>
      </c>
      <c r="J4" s="78" t="s">
        <v>6</v>
      </c>
      <c r="K4" s="73" t="s">
        <v>1</v>
      </c>
      <c r="L4" s="25" t="s">
        <v>2</v>
      </c>
      <c r="M4" s="25" t="s">
        <v>3</v>
      </c>
      <c r="N4" s="25" t="s">
        <v>4</v>
      </c>
      <c r="O4" s="25" t="s">
        <v>5</v>
      </c>
      <c r="P4" s="78" t="s">
        <v>6</v>
      </c>
      <c r="Q4" s="73" t="s">
        <v>1</v>
      </c>
      <c r="R4" s="25" t="s">
        <v>2</v>
      </c>
      <c r="S4" s="25" t="s">
        <v>3</v>
      </c>
      <c r="T4" s="25" t="s">
        <v>4</v>
      </c>
      <c r="U4" s="25" t="s">
        <v>5</v>
      </c>
      <c r="V4" s="78" t="s">
        <v>6</v>
      </c>
      <c r="W4" s="73" t="s">
        <v>1</v>
      </c>
      <c r="X4" s="31" t="s">
        <v>2</v>
      </c>
      <c r="Y4" s="31" t="s">
        <v>3</v>
      </c>
      <c r="Z4" s="31" t="s">
        <v>4</v>
      </c>
      <c r="AA4" s="31" t="s">
        <v>5</v>
      </c>
      <c r="AB4" s="92" t="s">
        <v>6</v>
      </c>
      <c r="AC4" s="386"/>
    </row>
    <row r="5" spans="1:29" ht="22.5" customHeight="1" x14ac:dyDescent="0.25">
      <c r="A5" s="406" t="s">
        <v>147</v>
      </c>
      <c r="B5" s="408" t="s">
        <v>327</v>
      </c>
      <c r="C5" s="181" t="s">
        <v>9</v>
      </c>
      <c r="D5" s="153"/>
      <c r="E5" s="151">
        <f>E6+E7+E8+E9+E10+E11+E12+E14+E15+E16+E13+E17</f>
        <v>10637.69</v>
      </c>
      <c r="F5" s="151">
        <f t="shared" ref="F5:AB5" si="0">F6+F7+F8+F9+F10+F11+F12+F14+F15+F16+F13+F17</f>
        <v>0</v>
      </c>
      <c r="G5" s="151">
        <f t="shared" si="0"/>
        <v>7550</v>
      </c>
      <c r="H5" s="151">
        <f t="shared" si="0"/>
        <v>2960.29</v>
      </c>
      <c r="I5" s="151">
        <f t="shared" si="0"/>
        <v>0</v>
      </c>
      <c r="J5" s="151">
        <f t="shared" si="0"/>
        <v>127.4</v>
      </c>
      <c r="K5" s="151">
        <f t="shared" si="0"/>
        <v>3453.48</v>
      </c>
      <c r="L5" s="151">
        <f t="shared" si="0"/>
        <v>0</v>
      </c>
      <c r="M5" s="151">
        <f t="shared" si="0"/>
        <v>2150</v>
      </c>
      <c r="N5" s="151">
        <f t="shared" si="0"/>
        <v>1176.08</v>
      </c>
      <c r="O5" s="151">
        <f t="shared" si="0"/>
        <v>0</v>
      </c>
      <c r="P5" s="151">
        <f t="shared" si="0"/>
        <v>127.4</v>
      </c>
      <c r="Q5" s="327">
        <f t="shared" si="0"/>
        <v>3453.48</v>
      </c>
      <c r="R5" s="151">
        <f t="shared" si="0"/>
        <v>0</v>
      </c>
      <c r="S5" s="151">
        <f t="shared" si="0"/>
        <v>2150</v>
      </c>
      <c r="T5" s="151">
        <f t="shared" si="0"/>
        <v>1176.08</v>
      </c>
      <c r="U5" s="151">
        <f t="shared" si="0"/>
        <v>0</v>
      </c>
      <c r="V5" s="151">
        <f t="shared" si="0"/>
        <v>127.4</v>
      </c>
      <c r="W5" s="327">
        <f t="shared" si="0"/>
        <v>3360.6420000000003</v>
      </c>
      <c r="X5" s="151">
        <f t="shared" si="0"/>
        <v>0</v>
      </c>
      <c r="Y5" s="151">
        <f t="shared" si="0"/>
        <v>2087.1530000000002</v>
      </c>
      <c r="Z5" s="151">
        <f t="shared" si="0"/>
        <v>1146.0889999999999</v>
      </c>
      <c r="AA5" s="151">
        <f t="shared" si="0"/>
        <v>0</v>
      </c>
      <c r="AB5" s="151">
        <f t="shared" si="0"/>
        <v>127.4</v>
      </c>
      <c r="AC5" s="154">
        <f>W5/Q5%</f>
        <v>97.311755099204291</v>
      </c>
    </row>
    <row r="6" spans="1:29" ht="135" customHeight="1" x14ac:dyDescent="0.25">
      <c r="A6" s="407"/>
      <c r="B6" s="409"/>
      <c r="C6" s="49" t="s">
        <v>55</v>
      </c>
      <c r="D6" s="49" t="s">
        <v>128</v>
      </c>
      <c r="E6" s="54">
        <f>F6+G6+H6+I6+J6</f>
        <v>450</v>
      </c>
      <c r="F6" s="57"/>
      <c r="G6" s="57"/>
      <c r="H6" s="57">
        <v>450</v>
      </c>
      <c r="I6" s="57"/>
      <c r="J6" s="83"/>
      <c r="K6" s="75">
        <f>L6+M6+N6+O6+P6</f>
        <v>150</v>
      </c>
      <c r="L6" s="57"/>
      <c r="M6" s="57"/>
      <c r="N6" s="57">
        <v>150</v>
      </c>
      <c r="O6" s="57"/>
      <c r="P6" s="83"/>
      <c r="Q6" s="75">
        <f>R6+S6+T6+U6+V6</f>
        <v>150</v>
      </c>
      <c r="R6" s="57"/>
      <c r="S6" s="57"/>
      <c r="T6" s="57">
        <v>150</v>
      </c>
      <c r="U6" s="57"/>
      <c r="V6" s="83"/>
      <c r="W6" s="75">
        <f>X6+Y6+Z6+AA6+AB6</f>
        <v>120.009</v>
      </c>
      <c r="X6" s="57"/>
      <c r="Y6" s="57"/>
      <c r="Z6" s="56">
        <v>120.009</v>
      </c>
      <c r="AA6" s="57"/>
      <c r="AB6" s="83"/>
      <c r="AC6" s="91">
        <f>W6/Q6%</f>
        <v>80.006</v>
      </c>
    </row>
    <row r="7" spans="1:29" ht="409.6" customHeight="1" x14ac:dyDescent="0.25">
      <c r="A7" s="407"/>
      <c r="B7" s="409"/>
      <c r="C7" s="410" t="s">
        <v>140</v>
      </c>
      <c r="D7" s="49" t="s">
        <v>128</v>
      </c>
      <c r="E7" s="54">
        <f t="shared" ref="E7:E17" si="1">F7+G7+H7+I7+J7</f>
        <v>1750</v>
      </c>
      <c r="F7" s="57"/>
      <c r="G7" s="57"/>
      <c r="H7" s="57">
        <f>1550+200</f>
        <v>1750</v>
      </c>
      <c r="I7" s="57"/>
      <c r="J7" s="83"/>
      <c r="K7" s="75">
        <f t="shared" ref="K7:K17" si="2">L7+M7+N7+O7+P7</f>
        <v>550</v>
      </c>
      <c r="L7" s="57"/>
      <c r="M7" s="57"/>
      <c r="N7" s="57">
        <f>550</f>
        <v>550</v>
      </c>
      <c r="O7" s="57"/>
      <c r="P7" s="83"/>
      <c r="Q7" s="75">
        <f t="shared" ref="Q7:Q17" si="3">R7+S7+T7+U7+V7</f>
        <v>550</v>
      </c>
      <c r="R7" s="57"/>
      <c r="S7" s="57"/>
      <c r="T7" s="57">
        <f>550</f>
        <v>550</v>
      </c>
      <c r="U7" s="57"/>
      <c r="V7" s="83"/>
      <c r="W7" s="75">
        <f t="shared" ref="W7:W17" si="4">X7+Y7+Z7+AA7+AB7</f>
        <v>550</v>
      </c>
      <c r="X7" s="57"/>
      <c r="Y7" s="57"/>
      <c r="Z7" s="56">
        <v>550</v>
      </c>
      <c r="AA7" s="57"/>
      <c r="AB7" s="83"/>
      <c r="AC7" s="91">
        <f t="shared" ref="AC7:AC15" si="5">W7/Q7%</f>
        <v>100</v>
      </c>
    </row>
    <row r="8" spans="1:29" ht="42" customHeight="1" x14ac:dyDescent="0.25">
      <c r="A8" s="407"/>
      <c r="B8" s="409"/>
      <c r="C8" s="411"/>
      <c r="D8" s="329" t="s">
        <v>128</v>
      </c>
      <c r="E8" s="54">
        <f t="shared" si="1"/>
        <v>0</v>
      </c>
      <c r="F8" s="57"/>
      <c r="G8" s="57"/>
      <c r="H8" s="57"/>
      <c r="I8" s="57"/>
      <c r="J8" s="83"/>
      <c r="K8" s="75">
        <f t="shared" si="2"/>
        <v>0</v>
      </c>
      <c r="L8" s="57"/>
      <c r="M8" s="57"/>
      <c r="N8" s="57"/>
      <c r="O8" s="57"/>
      <c r="P8" s="83"/>
      <c r="Q8" s="75">
        <f t="shared" si="3"/>
        <v>0</v>
      </c>
      <c r="R8" s="57"/>
      <c r="S8" s="57"/>
      <c r="T8" s="57"/>
      <c r="U8" s="57"/>
      <c r="V8" s="83"/>
      <c r="W8" s="75">
        <f t="shared" si="4"/>
        <v>0</v>
      </c>
      <c r="X8" s="57"/>
      <c r="Y8" s="57"/>
      <c r="Z8" s="57"/>
      <c r="AA8" s="57"/>
      <c r="AB8" s="83"/>
      <c r="AC8" s="91"/>
    </row>
    <row r="9" spans="1:29" ht="105.75" customHeight="1" x14ac:dyDescent="0.25">
      <c r="A9" s="407"/>
      <c r="B9" s="409"/>
      <c r="C9" s="182" t="s">
        <v>141</v>
      </c>
      <c r="D9" s="329" t="s">
        <v>238</v>
      </c>
      <c r="E9" s="54">
        <f t="shared" si="1"/>
        <v>0</v>
      </c>
      <c r="F9" s="57"/>
      <c r="G9" s="57"/>
      <c r="H9" s="57"/>
      <c r="I9" s="57"/>
      <c r="J9" s="83"/>
      <c r="K9" s="75">
        <f t="shared" si="2"/>
        <v>0</v>
      </c>
      <c r="L9" s="57"/>
      <c r="M9" s="57"/>
      <c r="N9" s="57"/>
      <c r="O9" s="57"/>
      <c r="P9" s="83"/>
      <c r="Q9" s="75">
        <f t="shared" si="3"/>
        <v>0</v>
      </c>
      <c r="R9" s="57"/>
      <c r="S9" s="57"/>
      <c r="T9" s="57"/>
      <c r="U9" s="57"/>
      <c r="V9" s="83"/>
      <c r="W9" s="75">
        <f t="shared" si="4"/>
        <v>0</v>
      </c>
      <c r="X9" s="57"/>
      <c r="Y9" s="57"/>
      <c r="Z9" s="57"/>
      <c r="AA9" s="57"/>
      <c r="AB9" s="83"/>
      <c r="AC9" s="91" t="e">
        <f t="shared" si="5"/>
        <v>#DIV/0!</v>
      </c>
    </row>
    <row r="10" spans="1:29" ht="144.75" customHeight="1" x14ac:dyDescent="0.25">
      <c r="A10" s="407"/>
      <c r="B10" s="409"/>
      <c r="C10" s="182" t="s">
        <v>211</v>
      </c>
      <c r="D10" s="34" t="s">
        <v>286</v>
      </c>
      <c r="E10" s="54">
        <f t="shared" si="1"/>
        <v>5684.21</v>
      </c>
      <c r="F10" s="3"/>
      <c r="G10" s="57">
        <v>5400</v>
      </c>
      <c r="H10" s="57">
        <v>284.20999999999998</v>
      </c>
      <c r="I10" s="57"/>
      <c r="J10" s="57"/>
      <c r="K10" s="54">
        <f t="shared" si="2"/>
        <v>0</v>
      </c>
      <c r="L10" s="57"/>
      <c r="M10" s="57">
        <v>0</v>
      </c>
      <c r="N10" s="57">
        <v>0</v>
      </c>
      <c r="O10" s="57"/>
      <c r="P10" s="57"/>
      <c r="Q10" s="54">
        <f t="shared" si="3"/>
        <v>0</v>
      </c>
      <c r="R10" s="57"/>
      <c r="S10" s="57">
        <v>0</v>
      </c>
      <c r="T10" s="57">
        <v>0</v>
      </c>
      <c r="U10" s="57"/>
      <c r="V10" s="57"/>
      <c r="W10" s="54">
        <f t="shared" si="4"/>
        <v>0</v>
      </c>
      <c r="X10" s="57"/>
      <c r="Y10" s="57"/>
      <c r="Z10" s="57"/>
      <c r="AA10" s="57"/>
      <c r="AB10" s="57"/>
      <c r="AC10" s="91" t="e">
        <f t="shared" si="5"/>
        <v>#DIV/0!</v>
      </c>
    </row>
    <row r="11" spans="1:29" ht="90" customHeight="1" x14ac:dyDescent="0.25">
      <c r="A11" s="407"/>
      <c r="B11" s="409"/>
      <c r="C11" s="182" t="s">
        <v>287</v>
      </c>
      <c r="D11" s="34" t="s">
        <v>101</v>
      </c>
      <c r="E11" s="54">
        <f t="shared" si="1"/>
        <v>1142.08</v>
      </c>
      <c r="F11" s="57"/>
      <c r="G11" s="57">
        <v>800</v>
      </c>
      <c r="H11" s="57">
        <v>326.08</v>
      </c>
      <c r="I11" s="57"/>
      <c r="J11" s="57">
        <v>16</v>
      </c>
      <c r="K11" s="54">
        <f t="shared" si="2"/>
        <v>1142.08</v>
      </c>
      <c r="L11" s="57"/>
      <c r="M11" s="57">
        <v>800</v>
      </c>
      <c r="N11" s="57">
        <v>326.08</v>
      </c>
      <c r="O11" s="57"/>
      <c r="P11" s="57">
        <v>16</v>
      </c>
      <c r="Q11" s="54">
        <f t="shared" si="3"/>
        <v>1142.08</v>
      </c>
      <c r="R11" s="57"/>
      <c r="S11" s="57">
        <v>800</v>
      </c>
      <c r="T11" s="57">
        <v>326.08</v>
      </c>
      <c r="U11" s="57"/>
      <c r="V11" s="57">
        <v>16</v>
      </c>
      <c r="W11" s="161">
        <f t="shared" si="4"/>
        <v>1079.2329999999999</v>
      </c>
      <c r="X11" s="57"/>
      <c r="Y11" s="350">
        <v>737.15300000000002</v>
      </c>
      <c r="Z11" s="350">
        <v>326.08</v>
      </c>
      <c r="AA11" s="57">
        <v>0</v>
      </c>
      <c r="AB11" s="57">
        <v>16</v>
      </c>
      <c r="AC11" s="91">
        <f t="shared" si="5"/>
        <v>94.497145558980108</v>
      </c>
    </row>
    <row r="12" spans="1:29" ht="60" x14ac:dyDescent="0.25">
      <c r="A12" s="407"/>
      <c r="B12" s="409"/>
      <c r="C12" s="182" t="s">
        <v>288</v>
      </c>
      <c r="D12" s="34" t="s">
        <v>289</v>
      </c>
      <c r="E12" s="54">
        <f t="shared" si="1"/>
        <v>330</v>
      </c>
      <c r="F12" s="57"/>
      <c r="G12" s="57">
        <v>300</v>
      </c>
      <c r="H12" s="57">
        <v>30</v>
      </c>
      <c r="I12" s="57"/>
      <c r="J12" s="57"/>
      <c r="K12" s="54">
        <f t="shared" si="2"/>
        <v>330</v>
      </c>
      <c r="L12" s="57"/>
      <c r="M12" s="57">
        <v>300</v>
      </c>
      <c r="N12" s="57">
        <v>30</v>
      </c>
      <c r="O12" s="57"/>
      <c r="P12" s="57"/>
      <c r="Q12" s="54">
        <f t="shared" si="3"/>
        <v>330</v>
      </c>
      <c r="R12" s="57"/>
      <c r="S12" s="57">
        <v>300</v>
      </c>
      <c r="T12" s="57">
        <v>30</v>
      </c>
      <c r="U12" s="57"/>
      <c r="V12" s="57"/>
      <c r="W12" s="54">
        <f t="shared" si="4"/>
        <v>330</v>
      </c>
      <c r="X12" s="57"/>
      <c r="Y12" s="57">
        <v>300</v>
      </c>
      <c r="Z12" s="57">
        <v>30</v>
      </c>
      <c r="AA12" s="57"/>
      <c r="AB12" s="57"/>
      <c r="AC12" s="91">
        <f t="shared" si="5"/>
        <v>100</v>
      </c>
    </row>
    <row r="13" spans="1:29" ht="60" x14ac:dyDescent="0.25">
      <c r="A13" s="407"/>
      <c r="B13" s="409"/>
      <c r="C13" s="182" t="s">
        <v>290</v>
      </c>
      <c r="D13" s="34" t="s">
        <v>111</v>
      </c>
      <c r="E13" s="54">
        <f t="shared" si="1"/>
        <v>180</v>
      </c>
      <c r="F13" s="57"/>
      <c r="G13" s="57">
        <v>150</v>
      </c>
      <c r="H13" s="57">
        <v>30</v>
      </c>
      <c r="I13" s="57"/>
      <c r="J13" s="57"/>
      <c r="K13" s="54">
        <f t="shared" si="2"/>
        <v>180</v>
      </c>
      <c r="L13" s="57"/>
      <c r="M13" s="57">
        <v>150</v>
      </c>
      <c r="N13" s="57">
        <v>30</v>
      </c>
      <c r="O13" s="57"/>
      <c r="P13" s="57"/>
      <c r="Q13" s="54">
        <f t="shared" si="3"/>
        <v>180</v>
      </c>
      <c r="R13" s="57"/>
      <c r="S13" s="57">
        <v>150</v>
      </c>
      <c r="T13" s="57">
        <v>30</v>
      </c>
      <c r="U13" s="57"/>
      <c r="V13" s="57"/>
      <c r="W13" s="54">
        <f t="shared" si="4"/>
        <v>180</v>
      </c>
      <c r="X13" s="57"/>
      <c r="Y13" s="57">
        <v>150</v>
      </c>
      <c r="Z13" s="57">
        <v>30</v>
      </c>
      <c r="AA13" s="57"/>
      <c r="AB13" s="57"/>
      <c r="AC13" s="91">
        <f t="shared" si="5"/>
        <v>100</v>
      </c>
    </row>
    <row r="14" spans="1:29" ht="188.25" customHeight="1" x14ac:dyDescent="0.25">
      <c r="A14" s="407"/>
      <c r="B14" s="409"/>
      <c r="C14" s="182" t="s">
        <v>291</v>
      </c>
      <c r="D14" s="34" t="s">
        <v>292</v>
      </c>
      <c r="E14" s="54">
        <f t="shared" si="1"/>
        <v>330</v>
      </c>
      <c r="F14" s="57"/>
      <c r="G14" s="57">
        <v>300</v>
      </c>
      <c r="H14" s="57">
        <v>30</v>
      </c>
      <c r="I14" s="57"/>
      <c r="J14" s="57"/>
      <c r="K14" s="54">
        <f t="shared" si="2"/>
        <v>330</v>
      </c>
      <c r="L14" s="57"/>
      <c r="M14" s="57">
        <v>300</v>
      </c>
      <c r="N14" s="57">
        <v>30</v>
      </c>
      <c r="O14" s="57"/>
      <c r="P14" s="57"/>
      <c r="Q14" s="54">
        <f t="shared" si="3"/>
        <v>330</v>
      </c>
      <c r="R14" s="57"/>
      <c r="S14" s="57">
        <v>300</v>
      </c>
      <c r="T14" s="57">
        <v>30</v>
      </c>
      <c r="U14" s="57"/>
      <c r="V14" s="57"/>
      <c r="W14" s="54">
        <f t="shared" si="4"/>
        <v>330</v>
      </c>
      <c r="X14" s="57"/>
      <c r="Y14" s="57">
        <v>300</v>
      </c>
      <c r="Z14" s="57">
        <v>30</v>
      </c>
      <c r="AA14" s="57"/>
      <c r="AB14" s="57"/>
      <c r="AC14" s="91">
        <f t="shared" si="5"/>
        <v>100</v>
      </c>
    </row>
    <row r="15" spans="1:29" ht="126" customHeight="1" x14ac:dyDescent="0.25">
      <c r="A15" s="407"/>
      <c r="B15" s="409"/>
      <c r="C15" s="182" t="s">
        <v>293</v>
      </c>
      <c r="D15" s="34" t="s">
        <v>93</v>
      </c>
      <c r="E15" s="54">
        <f t="shared" si="1"/>
        <v>330</v>
      </c>
      <c r="F15" s="57"/>
      <c r="G15" s="57">
        <v>300</v>
      </c>
      <c r="H15" s="57">
        <v>30</v>
      </c>
      <c r="I15" s="57"/>
      <c r="J15" s="57"/>
      <c r="K15" s="54">
        <f t="shared" si="2"/>
        <v>330</v>
      </c>
      <c r="L15" s="57"/>
      <c r="M15" s="57">
        <v>300</v>
      </c>
      <c r="N15" s="57">
        <v>30</v>
      </c>
      <c r="O15" s="57"/>
      <c r="P15" s="57"/>
      <c r="Q15" s="54">
        <f t="shared" si="3"/>
        <v>330</v>
      </c>
      <c r="R15" s="57"/>
      <c r="S15" s="57">
        <v>300</v>
      </c>
      <c r="T15" s="57">
        <v>30</v>
      </c>
      <c r="U15" s="57"/>
      <c r="V15" s="57"/>
      <c r="W15" s="54">
        <f t="shared" si="4"/>
        <v>330</v>
      </c>
      <c r="X15" s="57"/>
      <c r="Y15" s="57">
        <v>300</v>
      </c>
      <c r="Z15" s="57">
        <v>30</v>
      </c>
      <c r="AA15" s="57"/>
      <c r="AB15" s="57"/>
      <c r="AC15" s="91">
        <f t="shared" si="5"/>
        <v>100</v>
      </c>
    </row>
    <row r="16" spans="1:29" ht="126" customHeight="1" x14ac:dyDescent="0.25">
      <c r="A16" s="407"/>
      <c r="B16" s="409"/>
      <c r="C16" s="105" t="s">
        <v>294</v>
      </c>
      <c r="D16" s="34" t="s">
        <v>94</v>
      </c>
      <c r="E16" s="54">
        <f t="shared" si="1"/>
        <v>330</v>
      </c>
      <c r="F16" s="57"/>
      <c r="G16" s="57">
        <v>300</v>
      </c>
      <c r="H16" s="57">
        <v>30</v>
      </c>
      <c r="I16" s="57"/>
      <c r="J16" s="57"/>
      <c r="K16" s="54">
        <f t="shared" si="2"/>
        <v>330</v>
      </c>
      <c r="L16" s="57"/>
      <c r="M16" s="57">
        <v>300</v>
      </c>
      <c r="N16" s="57">
        <v>30</v>
      </c>
      <c r="O16" s="57"/>
      <c r="P16" s="57"/>
      <c r="Q16" s="54">
        <f t="shared" si="3"/>
        <v>330</v>
      </c>
      <c r="R16" s="57"/>
      <c r="S16" s="57">
        <v>300</v>
      </c>
      <c r="T16" s="57">
        <v>30</v>
      </c>
      <c r="U16" s="57"/>
      <c r="V16" s="57"/>
      <c r="W16" s="54">
        <f t="shared" si="4"/>
        <v>330</v>
      </c>
      <c r="X16" s="57"/>
      <c r="Y16" s="57">
        <v>300</v>
      </c>
      <c r="Z16" s="57">
        <v>30</v>
      </c>
      <c r="AA16" s="57"/>
      <c r="AB16" s="57"/>
      <c r="AC16" s="91">
        <f>W16/Q16%</f>
        <v>100</v>
      </c>
    </row>
    <row r="17" spans="3:29" ht="75" x14ac:dyDescent="0.25">
      <c r="C17" s="297" t="s">
        <v>325</v>
      </c>
      <c r="D17" s="34" t="s">
        <v>326</v>
      </c>
      <c r="E17" s="331">
        <f t="shared" si="1"/>
        <v>111.4</v>
      </c>
      <c r="F17" s="250"/>
      <c r="G17" s="332">
        <v>0</v>
      </c>
      <c r="H17" s="250">
        <v>0</v>
      </c>
      <c r="I17" s="250">
        <v>0</v>
      </c>
      <c r="J17" s="250">
        <v>111.4</v>
      </c>
      <c r="K17" s="331">
        <f t="shared" si="2"/>
        <v>111.4</v>
      </c>
      <c r="L17" s="250"/>
      <c r="M17" s="250"/>
      <c r="N17" s="250"/>
      <c r="O17" s="250">
        <v>0</v>
      </c>
      <c r="P17" s="250">
        <v>111.4</v>
      </c>
      <c r="Q17" s="54">
        <f t="shared" si="3"/>
        <v>111.4</v>
      </c>
      <c r="R17" s="250"/>
      <c r="S17" s="250"/>
      <c r="T17" s="250"/>
      <c r="U17" s="250"/>
      <c r="V17" s="250">
        <v>111.4</v>
      </c>
      <c r="W17" s="54">
        <f t="shared" si="4"/>
        <v>111.4</v>
      </c>
      <c r="X17" s="251"/>
      <c r="Y17" s="251"/>
      <c r="Z17" s="251"/>
      <c r="AA17" s="251"/>
      <c r="AB17" s="238">
        <v>111.4</v>
      </c>
      <c r="AC17" s="91">
        <f>W17/Q17%</f>
        <v>100</v>
      </c>
    </row>
  </sheetData>
  <mergeCells count="13">
    <mergeCell ref="A5:A16"/>
    <mergeCell ref="B5:B16"/>
    <mergeCell ref="K3:P3"/>
    <mergeCell ref="C7:C8"/>
    <mergeCell ref="Q3:V3"/>
    <mergeCell ref="W3:AB3"/>
    <mergeCell ref="A1:O2"/>
    <mergeCell ref="AC3:AC4"/>
    <mergeCell ref="A3:A4"/>
    <mergeCell ref="B3:B4"/>
    <mergeCell ref="C3:C4"/>
    <mergeCell ref="D3:D4"/>
    <mergeCell ref="E3:J3"/>
  </mergeCells>
  <pageMargins left="0.23622047244094491" right="0.23622047244094491" top="0.74803149606299213" bottom="0.74803149606299213" header="0.31496062992125984" footer="0.31496062992125984"/>
  <pageSetup paperSize="9" scale="3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65"/>
  <sheetViews>
    <sheetView zoomScale="80" zoomScaleNormal="80" zoomScaleSheetLayoutView="30" workbookViewId="0">
      <pane xSplit="3" ySplit="5" topLeftCell="M6" activePane="bottomRight" state="frozen"/>
      <selection pane="topRight" activeCell="D1" sqref="D1"/>
      <selection pane="bottomLeft" activeCell="A6" sqref="A6"/>
      <selection pane="bottomRight" activeCell="C8" sqref="C8"/>
    </sheetView>
  </sheetViews>
  <sheetFormatPr defaultRowHeight="15" x14ac:dyDescent="0.25"/>
  <cols>
    <col min="1" max="1" width="4.85546875" style="6" customWidth="1"/>
    <col min="2" max="2" width="36.7109375" style="7" customWidth="1"/>
    <col min="3" max="3" width="21.85546875" style="4" customWidth="1"/>
    <col min="4" max="4" width="21.140625" style="4" customWidth="1"/>
    <col min="5" max="5" width="14" style="6" customWidth="1"/>
    <col min="6" max="7" width="13.140625" style="4" customWidth="1"/>
    <col min="8" max="8" width="11.5703125" style="4" customWidth="1"/>
    <col min="9" max="9" width="10.42578125" style="4" customWidth="1"/>
    <col min="10" max="10" width="12.42578125" style="4" customWidth="1"/>
    <col min="11" max="11" width="12.7109375" style="6" customWidth="1"/>
    <col min="12" max="12" width="11.85546875" style="4" customWidth="1"/>
    <col min="13" max="13" width="11.28515625" style="4" customWidth="1"/>
    <col min="14" max="14" width="12" style="4" customWidth="1"/>
    <col min="15" max="15" width="8.85546875" style="4" customWidth="1"/>
    <col min="16" max="16" width="11.42578125" style="4" customWidth="1"/>
    <col min="17" max="17" width="12.7109375" style="4" customWidth="1"/>
    <col min="18" max="18" width="12.85546875" style="4" customWidth="1"/>
    <col min="19" max="19" width="11.5703125" style="4" customWidth="1"/>
    <col min="20" max="20" width="10.7109375" style="4" customWidth="1"/>
    <col min="21" max="21" width="10.5703125" style="4" customWidth="1"/>
    <col min="22" max="22" width="12.140625" style="4" customWidth="1"/>
    <col min="23" max="23" width="11.5703125" style="30" customWidth="1"/>
    <col min="24" max="24" width="11.7109375" style="30" customWidth="1"/>
    <col min="25" max="25" width="12.42578125" style="30" customWidth="1"/>
    <col min="26" max="26" width="11.5703125" style="30" customWidth="1"/>
    <col min="27" max="27" width="11" style="30" customWidth="1"/>
    <col min="28" max="28" width="12.140625" style="30" customWidth="1"/>
    <col min="29" max="29" width="12.42578125" style="24" bestFit="1" customWidth="1"/>
    <col min="30" max="16384" width="9.140625" style="24"/>
  </cols>
  <sheetData>
    <row r="1" spans="1:29" x14ac:dyDescent="0.25">
      <c r="A1" s="8"/>
      <c r="B1" s="9"/>
      <c r="C1" s="8"/>
      <c r="E1" s="8"/>
      <c r="K1" s="8"/>
    </row>
    <row r="2" spans="1:29" ht="49.5" customHeight="1" x14ac:dyDescent="0.25">
      <c r="A2" s="8"/>
      <c r="B2" s="394" t="s">
        <v>347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</row>
    <row r="3" spans="1:29" s="1" customFormat="1" x14ac:dyDescent="0.25">
      <c r="A3" s="395" t="s">
        <v>0</v>
      </c>
      <c r="B3" s="396" t="s">
        <v>8</v>
      </c>
      <c r="C3" s="389" t="s">
        <v>45</v>
      </c>
      <c r="D3" s="390" t="s">
        <v>7</v>
      </c>
      <c r="E3" s="391" t="s">
        <v>46</v>
      </c>
      <c r="F3" s="392"/>
      <c r="G3" s="392"/>
      <c r="H3" s="392"/>
      <c r="I3" s="392"/>
      <c r="J3" s="393"/>
      <c r="K3" s="388" t="s">
        <v>247</v>
      </c>
      <c r="L3" s="388"/>
      <c r="M3" s="388"/>
      <c r="N3" s="388"/>
      <c r="O3" s="388"/>
      <c r="P3" s="388"/>
      <c r="Q3" s="388" t="s">
        <v>248</v>
      </c>
      <c r="R3" s="388"/>
      <c r="S3" s="388"/>
      <c r="T3" s="388"/>
      <c r="U3" s="388"/>
      <c r="V3" s="388"/>
      <c r="W3" s="387" t="s">
        <v>345</v>
      </c>
      <c r="X3" s="387"/>
      <c r="Y3" s="387"/>
      <c r="Z3" s="387"/>
      <c r="AA3" s="387"/>
      <c r="AB3" s="387"/>
      <c r="AC3" s="385" t="s">
        <v>48</v>
      </c>
    </row>
    <row r="4" spans="1:29" s="2" customFormat="1" ht="39.75" customHeight="1" x14ac:dyDescent="0.25">
      <c r="A4" s="395"/>
      <c r="B4" s="397"/>
      <c r="C4" s="389"/>
      <c r="D4" s="390"/>
      <c r="E4" s="5" t="s">
        <v>1</v>
      </c>
      <c r="F4" s="25" t="s">
        <v>2</v>
      </c>
      <c r="G4" s="25" t="s">
        <v>3</v>
      </c>
      <c r="H4" s="25" t="s">
        <v>4</v>
      </c>
      <c r="I4" s="25" t="s">
        <v>5</v>
      </c>
      <c r="J4" s="78" t="s">
        <v>6</v>
      </c>
      <c r="K4" s="73" t="s">
        <v>1</v>
      </c>
      <c r="L4" s="25" t="s">
        <v>2</v>
      </c>
      <c r="M4" s="25" t="s">
        <v>3</v>
      </c>
      <c r="N4" s="25" t="s">
        <v>4</v>
      </c>
      <c r="O4" s="25" t="s">
        <v>5</v>
      </c>
      <c r="P4" s="78" t="s">
        <v>6</v>
      </c>
      <c r="Q4" s="73" t="s">
        <v>1</v>
      </c>
      <c r="R4" s="25" t="s">
        <v>2</v>
      </c>
      <c r="S4" s="25" t="s">
        <v>3</v>
      </c>
      <c r="T4" s="25" t="s">
        <v>4</v>
      </c>
      <c r="U4" s="25" t="s">
        <v>5</v>
      </c>
      <c r="V4" s="78" t="s">
        <v>6</v>
      </c>
      <c r="W4" s="73" t="s">
        <v>1</v>
      </c>
      <c r="X4" s="31" t="s">
        <v>2</v>
      </c>
      <c r="Y4" s="31" t="s">
        <v>3</v>
      </c>
      <c r="Z4" s="31" t="s">
        <v>4</v>
      </c>
      <c r="AA4" s="31" t="s">
        <v>5</v>
      </c>
      <c r="AB4" s="92" t="s">
        <v>6</v>
      </c>
      <c r="AC4" s="386"/>
    </row>
    <row r="5" spans="1:29" ht="15" customHeight="1" x14ac:dyDescent="0.25">
      <c r="A5" s="406" t="s">
        <v>54</v>
      </c>
      <c r="B5" s="414" t="s">
        <v>358</v>
      </c>
      <c r="C5" s="148" t="s">
        <v>9</v>
      </c>
      <c r="D5" s="10"/>
      <c r="E5" s="151">
        <f>E6+E7+E8+E9+E10+E11+E12+E13+E14+E15+E16+E17+E18+E19+E20+E21+E22+E23</f>
        <v>1554.77</v>
      </c>
      <c r="F5" s="151">
        <f t="shared" ref="F5:AB5" si="0">F6+F7+F8+F9+F10+F11+F12+F13+F14+F15+F16+F17+F18+F19+F20+F21+F22+F23</f>
        <v>0</v>
      </c>
      <c r="G5" s="151">
        <f t="shared" si="0"/>
        <v>0</v>
      </c>
      <c r="H5" s="151">
        <f t="shared" si="0"/>
        <v>1554.77</v>
      </c>
      <c r="I5" s="151">
        <f t="shared" si="0"/>
        <v>0</v>
      </c>
      <c r="J5" s="151">
        <f t="shared" si="0"/>
        <v>0</v>
      </c>
      <c r="K5" s="151">
        <f t="shared" si="0"/>
        <v>546.23</v>
      </c>
      <c r="L5" s="151">
        <f t="shared" si="0"/>
        <v>0</v>
      </c>
      <c r="M5" s="151">
        <f t="shared" si="0"/>
        <v>0</v>
      </c>
      <c r="N5" s="151">
        <f t="shared" si="0"/>
        <v>546.23</v>
      </c>
      <c r="O5" s="151">
        <f t="shared" si="0"/>
        <v>0</v>
      </c>
      <c r="P5" s="151">
        <f t="shared" si="0"/>
        <v>0</v>
      </c>
      <c r="Q5" s="151">
        <f t="shared" si="0"/>
        <v>546.23</v>
      </c>
      <c r="R5" s="151">
        <f t="shared" si="0"/>
        <v>0</v>
      </c>
      <c r="S5" s="151">
        <f t="shared" si="0"/>
        <v>0</v>
      </c>
      <c r="T5" s="151">
        <f t="shared" si="0"/>
        <v>546.23</v>
      </c>
      <c r="U5" s="151">
        <f t="shared" si="0"/>
        <v>0</v>
      </c>
      <c r="V5" s="151">
        <f t="shared" si="0"/>
        <v>0</v>
      </c>
      <c r="W5" s="327">
        <f t="shared" si="0"/>
        <v>544.04999999999995</v>
      </c>
      <c r="X5" s="151">
        <f t="shared" si="0"/>
        <v>0</v>
      </c>
      <c r="Y5" s="151">
        <f t="shared" si="0"/>
        <v>0</v>
      </c>
      <c r="Z5" s="351">
        <f t="shared" si="0"/>
        <v>544.04999999999995</v>
      </c>
      <c r="AA5" s="151">
        <f t="shared" si="0"/>
        <v>0</v>
      </c>
      <c r="AB5" s="151">
        <f t="shared" si="0"/>
        <v>0</v>
      </c>
      <c r="AC5" s="155">
        <f>W5/Q5%</f>
        <v>99.600900719477139</v>
      </c>
    </row>
    <row r="6" spans="1:29" ht="72.75" customHeight="1" x14ac:dyDescent="0.25">
      <c r="A6" s="407"/>
      <c r="B6" s="415"/>
      <c r="C6" s="140" t="s">
        <v>58</v>
      </c>
      <c r="D6" s="97" t="s">
        <v>17</v>
      </c>
      <c r="E6" s="54">
        <f>F6+G6+H6+I6+J6</f>
        <v>0</v>
      </c>
      <c r="F6" s="57"/>
      <c r="G6" s="56"/>
      <c r="H6" s="56">
        <v>0</v>
      </c>
      <c r="I6" s="56"/>
      <c r="J6" s="56"/>
      <c r="K6" s="54">
        <f>L6+M6+N6+O6+P6</f>
        <v>0</v>
      </c>
      <c r="L6" s="56"/>
      <c r="M6" s="56"/>
      <c r="N6" s="56"/>
      <c r="O6" s="57"/>
      <c r="P6" s="57"/>
      <c r="Q6" s="141">
        <f>R6+S6+T6+U6+V6</f>
        <v>0</v>
      </c>
      <c r="R6" s="57"/>
      <c r="S6" s="57"/>
      <c r="T6" s="57"/>
      <c r="U6" s="57"/>
      <c r="V6" s="57"/>
      <c r="W6" s="54">
        <f>X6+Y6+Z6+AA6+AB6</f>
        <v>0</v>
      </c>
      <c r="X6" s="57"/>
      <c r="Y6" s="57"/>
      <c r="Z6" s="57"/>
      <c r="AA6" s="57"/>
      <c r="AB6" s="57"/>
      <c r="AC6" s="91" t="e">
        <f>W6/Q6%</f>
        <v>#DIV/0!</v>
      </c>
    </row>
    <row r="7" spans="1:29" ht="81.75" customHeight="1" x14ac:dyDescent="0.25">
      <c r="A7" s="407"/>
      <c r="B7" s="415"/>
      <c r="C7" s="140" t="s">
        <v>59</v>
      </c>
      <c r="D7" s="97" t="s">
        <v>269</v>
      </c>
      <c r="E7" s="54">
        <f t="shared" ref="E7:E60" si="1">F7+G7+H7+I7+J7</f>
        <v>45</v>
      </c>
      <c r="F7" s="57"/>
      <c r="G7" s="57"/>
      <c r="H7" s="56">
        <v>45</v>
      </c>
      <c r="I7" s="56"/>
      <c r="J7" s="56"/>
      <c r="K7" s="54">
        <f t="shared" ref="K7:K22" si="2">L7+M7+N7+O7+P7</f>
        <v>15</v>
      </c>
      <c r="L7" s="56"/>
      <c r="M7" s="56"/>
      <c r="N7" s="56">
        <v>15</v>
      </c>
      <c r="O7" s="57"/>
      <c r="P7" s="57"/>
      <c r="Q7" s="141">
        <f t="shared" ref="Q7:Q22" si="3">R7+S7+T7+U7+V7</f>
        <v>15</v>
      </c>
      <c r="R7" s="57"/>
      <c r="S7" s="57"/>
      <c r="T7" s="57">
        <v>15</v>
      </c>
      <c r="U7" s="57"/>
      <c r="V7" s="57"/>
      <c r="W7" s="54">
        <f t="shared" ref="W7:W22" si="4">X7+Y7+Z7+AA7+AB7</f>
        <v>0</v>
      </c>
      <c r="X7" s="57"/>
      <c r="Y7" s="57"/>
      <c r="Z7" s="57"/>
      <c r="AA7" s="57"/>
      <c r="AB7" s="57"/>
      <c r="AC7" s="91">
        <f t="shared" ref="AC7:AC60" si="5">W7/Q7%</f>
        <v>0</v>
      </c>
    </row>
    <row r="8" spans="1:29" ht="120" customHeight="1" x14ac:dyDescent="0.25">
      <c r="A8" s="407"/>
      <c r="B8" s="415"/>
      <c r="C8" s="140" t="s">
        <v>88</v>
      </c>
      <c r="D8" s="97" t="s">
        <v>17</v>
      </c>
      <c r="E8" s="54">
        <f t="shared" si="1"/>
        <v>0</v>
      </c>
      <c r="F8" s="57"/>
      <c r="G8" s="57"/>
      <c r="H8" s="56">
        <v>0</v>
      </c>
      <c r="I8" s="56"/>
      <c r="J8" s="56"/>
      <c r="K8" s="54">
        <f t="shared" si="2"/>
        <v>0</v>
      </c>
      <c r="L8" s="56"/>
      <c r="M8" s="56"/>
      <c r="N8" s="56"/>
      <c r="O8" s="57"/>
      <c r="P8" s="57"/>
      <c r="Q8" s="141">
        <f t="shared" si="3"/>
        <v>0</v>
      </c>
      <c r="R8" s="57"/>
      <c r="S8" s="57"/>
      <c r="T8" s="57"/>
      <c r="U8" s="57"/>
      <c r="V8" s="57"/>
      <c r="W8" s="54">
        <f t="shared" si="4"/>
        <v>0</v>
      </c>
      <c r="X8" s="57"/>
      <c r="Y8" s="57"/>
      <c r="Z8" s="57"/>
      <c r="AA8" s="57"/>
      <c r="AB8" s="57"/>
      <c r="AC8" s="91" t="e">
        <f t="shared" si="5"/>
        <v>#DIV/0!</v>
      </c>
    </row>
    <row r="9" spans="1:29" ht="111.75" customHeight="1" x14ac:dyDescent="0.25">
      <c r="A9" s="407"/>
      <c r="B9" s="415"/>
      <c r="C9" s="140" t="s">
        <v>89</v>
      </c>
      <c r="D9" s="97" t="s">
        <v>269</v>
      </c>
      <c r="E9" s="54">
        <f t="shared" si="1"/>
        <v>33</v>
      </c>
      <c r="F9" s="57"/>
      <c r="G9" s="57"/>
      <c r="H9" s="56">
        <v>33</v>
      </c>
      <c r="I9" s="56"/>
      <c r="J9" s="56"/>
      <c r="K9" s="54">
        <f t="shared" si="2"/>
        <v>10</v>
      </c>
      <c r="L9" s="56"/>
      <c r="M9" s="56"/>
      <c r="N9" s="56">
        <v>10</v>
      </c>
      <c r="O9" s="57"/>
      <c r="P9" s="57"/>
      <c r="Q9" s="141">
        <f t="shared" si="3"/>
        <v>10</v>
      </c>
      <c r="R9" s="57"/>
      <c r="S9" s="57"/>
      <c r="T9" s="57">
        <v>10</v>
      </c>
      <c r="U9" s="57"/>
      <c r="V9" s="57"/>
      <c r="W9" s="54">
        <f t="shared" si="4"/>
        <v>10</v>
      </c>
      <c r="X9" s="57"/>
      <c r="Y9" s="57"/>
      <c r="Z9" s="57">
        <v>10</v>
      </c>
      <c r="AA9" s="57"/>
      <c r="AB9" s="57"/>
      <c r="AC9" s="91">
        <f t="shared" si="5"/>
        <v>100</v>
      </c>
    </row>
    <row r="10" spans="1:29" ht="144" customHeight="1" x14ac:dyDescent="0.25">
      <c r="A10" s="407"/>
      <c r="B10" s="415"/>
      <c r="C10" s="291" t="s">
        <v>87</v>
      </c>
      <c r="D10" s="97" t="s">
        <v>269</v>
      </c>
      <c r="E10" s="54">
        <f t="shared" si="1"/>
        <v>42</v>
      </c>
      <c r="F10" s="57"/>
      <c r="G10" s="57"/>
      <c r="H10" s="56">
        <v>42</v>
      </c>
      <c r="I10" s="56"/>
      <c r="J10" s="56"/>
      <c r="K10" s="54">
        <f t="shared" si="2"/>
        <v>13</v>
      </c>
      <c r="L10" s="56"/>
      <c r="M10" s="56"/>
      <c r="N10" s="56">
        <v>13</v>
      </c>
      <c r="O10" s="57"/>
      <c r="P10" s="57"/>
      <c r="Q10" s="141">
        <f t="shared" si="3"/>
        <v>13</v>
      </c>
      <c r="R10" s="57"/>
      <c r="S10" s="57"/>
      <c r="T10" s="56">
        <v>13</v>
      </c>
      <c r="U10" s="57"/>
      <c r="V10" s="57"/>
      <c r="W10" s="54">
        <f t="shared" si="4"/>
        <v>13</v>
      </c>
      <c r="X10" s="57"/>
      <c r="Y10" s="57"/>
      <c r="Z10" s="56">
        <v>13</v>
      </c>
      <c r="AA10" s="57"/>
      <c r="AB10" s="57"/>
      <c r="AC10" s="91">
        <f t="shared" si="5"/>
        <v>100</v>
      </c>
    </row>
    <row r="11" spans="1:29" ht="67.5" customHeight="1" x14ac:dyDescent="0.25">
      <c r="A11" s="407"/>
      <c r="B11" s="415"/>
      <c r="C11" s="69" t="s">
        <v>60</v>
      </c>
      <c r="D11" s="97" t="s">
        <v>269</v>
      </c>
      <c r="E11" s="54">
        <f t="shared" si="1"/>
        <v>29</v>
      </c>
      <c r="F11" s="57"/>
      <c r="G11" s="57"/>
      <c r="H11" s="56">
        <v>29</v>
      </c>
      <c r="I11" s="56"/>
      <c r="J11" s="56"/>
      <c r="K11" s="54">
        <f t="shared" si="2"/>
        <v>10</v>
      </c>
      <c r="L11" s="56"/>
      <c r="M11" s="56"/>
      <c r="N11" s="56">
        <v>10</v>
      </c>
      <c r="O11" s="57"/>
      <c r="P11" s="57"/>
      <c r="Q11" s="141">
        <f t="shared" si="3"/>
        <v>10</v>
      </c>
      <c r="R11" s="57"/>
      <c r="S11" s="57"/>
      <c r="T11" s="57">
        <v>10</v>
      </c>
      <c r="U11" s="57"/>
      <c r="V11" s="57"/>
      <c r="W11" s="54">
        <f t="shared" si="4"/>
        <v>10</v>
      </c>
      <c r="X11" s="57"/>
      <c r="Y11" s="57"/>
      <c r="Z11" s="57">
        <v>10</v>
      </c>
      <c r="AA11" s="57"/>
      <c r="AB11" s="57"/>
      <c r="AC11" s="91">
        <f t="shared" si="5"/>
        <v>100</v>
      </c>
    </row>
    <row r="12" spans="1:29" ht="99.75" customHeight="1" x14ac:dyDescent="0.25">
      <c r="A12" s="407"/>
      <c r="B12" s="415"/>
      <c r="C12" s="291" t="s">
        <v>61</v>
      </c>
      <c r="D12" s="97" t="s">
        <v>269</v>
      </c>
      <c r="E12" s="54">
        <f t="shared" si="1"/>
        <v>155</v>
      </c>
      <c r="F12" s="57"/>
      <c r="G12" s="57"/>
      <c r="H12" s="56">
        <v>155</v>
      </c>
      <c r="I12" s="56"/>
      <c r="J12" s="56"/>
      <c r="K12" s="54">
        <f t="shared" si="2"/>
        <v>50</v>
      </c>
      <c r="L12" s="56"/>
      <c r="M12" s="56"/>
      <c r="N12" s="56">
        <v>50</v>
      </c>
      <c r="O12" s="57"/>
      <c r="P12" s="57"/>
      <c r="Q12" s="141">
        <f t="shared" si="3"/>
        <v>50</v>
      </c>
      <c r="R12" s="57"/>
      <c r="S12" s="57"/>
      <c r="T12" s="57">
        <v>50</v>
      </c>
      <c r="U12" s="57"/>
      <c r="V12" s="57"/>
      <c r="W12" s="54">
        <f t="shared" si="4"/>
        <v>49.58</v>
      </c>
      <c r="X12" s="57"/>
      <c r="Y12" s="57"/>
      <c r="Z12" s="57">
        <v>49.58</v>
      </c>
      <c r="AA12" s="57"/>
      <c r="AB12" s="57"/>
      <c r="AC12" s="91">
        <f t="shared" si="5"/>
        <v>99.16</v>
      </c>
    </row>
    <row r="13" spans="1:29" ht="122.25" customHeight="1" x14ac:dyDescent="0.25">
      <c r="A13" s="407"/>
      <c r="B13" s="415"/>
      <c r="C13" s="69" t="s">
        <v>62</v>
      </c>
      <c r="D13" s="97" t="s">
        <v>269</v>
      </c>
      <c r="E13" s="54">
        <f>F13+G13+H13+I13+J13</f>
        <v>355.25</v>
      </c>
      <c r="F13" s="57"/>
      <c r="G13" s="57"/>
      <c r="H13" s="57">
        <v>355.25</v>
      </c>
      <c r="I13" s="57"/>
      <c r="J13" s="57"/>
      <c r="K13" s="54">
        <f t="shared" si="2"/>
        <v>120</v>
      </c>
      <c r="L13" s="57"/>
      <c r="M13" s="57"/>
      <c r="N13" s="57">
        <v>120</v>
      </c>
      <c r="O13" s="57"/>
      <c r="P13" s="57"/>
      <c r="Q13" s="141">
        <f t="shared" si="3"/>
        <v>120</v>
      </c>
      <c r="R13" s="57"/>
      <c r="S13" s="57"/>
      <c r="T13" s="57">
        <v>120</v>
      </c>
      <c r="U13" s="57"/>
      <c r="V13" s="57"/>
      <c r="W13" s="54">
        <f t="shared" si="4"/>
        <v>120</v>
      </c>
      <c r="X13" s="57"/>
      <c r="Y13" s="57"/>
      <c r="Z13" s="57">
        <v>120</v>
      </c>
      <c r="AA13" s="57"/>
      <c r="AB13" s="57"/>
      <c r="AC13" s="91">
        <f t="shared" si="5"/>
        <v>100</v>
      </c>
    </row>
    <row r="14" spans="1:29" ht="130.5" customHeight="1" x14ac:dyDescent="0.25">
      <c r="A14" s="407"/>
      <c r="B14" s="415"/>
      <c r="C14" s="140" t="s">
        <v>63</v>
      </c>
      <c r="D14" s="97" t="s">
        <v>269</v>
      </c>
      <c r="E14" s="54">
        <f t="shared" si="1"/>
        <v>340</v>
      </c>
      <c r="F14" s="57"/>
      <c r="G14" s="57"/>
      <c r="H14" s="57">
        <v>340</v>
      </c>
      <c r="I14" s="57"/>
      <c r="J14" s="57"/>
      <c r="K14" s="54">
        <f t="shared" si="2"/>
        <v>140</v>
      </c>
      <c r="L14" s="57"/>
      <c r="M14" s="57"/>
      <c r="N14" s="57">
        <v>140</v>
      </c>
      <c r="O14" s="57"/>
      <c r="P14" s="57"/>
      <c r="Q14" s="141">
        <f t="shared" si="3"/>
        <v>140</v>
      </c>
      <c r="R14" s="57"/>
      <c r="S14" s="57"/>
      <c r="T14" s="57">
        <v>140</v>
      </c>
      <c r="U14" s="57"/>
      <c r="V14" s="57"/>
      <c r="W14" s="54">
        <f t="shared" si="4"/>
        <v>155.37</v>
      </c>
      <c r="X14" s="57"/>
      <c r="Y14" s="57"/>
      <c r="Z14" s="57">
        <v>155.37</v>
      </c>
      <c r="AA14" s="57"/>
      <c r="AB14" s="57"/>
      <c r="AC14" s="91">
        <f t="shared" si="5"/>
        <v>110.97857142857144</v>
      </c>
    </row>
    <row r="15" spans="1:29" ht="129.75" customHeight="1" x14ac:dyDescent="0.25">
      <c r="A15" s="407"/>
      <c r="B15" s="415"/>
      <c r="C15" s="140" t="s">
        <v>64</v>
      </c>
      <c r="D15" s="97" t="s">
        <v>269</v>
      </c>
      <c r="E15" s="54">
        <f t="shared" si="1"/>
        <v>0</v>
      </c>
      <c r="F15" s="57"/>
      <c r="G15" s="57"/>
      <c r="H15" s="57">
        <v>0</v>
      </c>
      <c r="I15" s="57"/>
      <c r="J15" s="57"/>
      <c r="K15" s="54">
        <f>L15+M15+N15+O15+P15</f>
        <v>0</v>
      </c>
      <c r="L15" s="57"/>
      <c r="M15" s="57"/>
      <c r="N15" s="57">
        <v>0</v>
      </c>
      <c r="O15" s="57"/>
      <c r="P15" s="57"/>
      <c r="Q15" s="141">
        <f t="shared" si="3"/>
        <v>0</v>
      </c>
      <c r="R15" s="57"/>
      <c r="S15" s="57"/>
      <c r="T15" s="57">
        <v>0</v>
      </c>
      <c r="U15" s="57"/>
      <c r="V15" s="57"/>
      <c r="W15" s="54">
        <f t="shared" si="4"/>
        <v>0</v>
      </c>
      <c r="X15" s="57"/>
      <c r="Y15" s="57"/>
      <c r="Z15" s="57">
        <v>0</v>
      </c>
      <c r="AA15" s="57"/>
      <c r="AB15" s="57"/>
      <c r="AC15" s="91" t="e">
        <f t="shared" si="5"/>
        <v>#DIV/0!</v>
      </c>
    </row>
    <row r="16" spans="1:29" ht="116.25" customHeight="1" x14ac:dyDescent="0.25">
      <c r="A16" s="407"/>
      <c r="B16" s="415"/>
      <c r="C16" s="140" t="s">
        <v>90</v>
      </c>
      <c r="D16" s="96" t="s">
        <v>17</v>
      </c>
      <c r="E16" s="54">
        <f t="shared" si="1"/>
        <v>0</v>
      </c>
      <c r="F16" s="57"/>
      <c r="G16" s="57"/>
      <c r="H16" s="57">
        <v>0</v>
      </c>
      <c r="I16" s="57"/>
      <c r="J16" s="57"/>
      <c r="K16" s="54">
        <f t="shared" si="2"/>
        <v>0</v>
      </c>
      <c r="L16" s="57"/>
      <c r="M16" s="57"/>
      <c r="N16" s="57"/>
      <c r="O16" s="57"/>
      <c r="P16" s="57"/>
      <c r="Q16" s="141">
        <f t="shared" si="3"/>
        <v>0</v>
      </c>
      <c r="R16" s="57"/>
      <c r="S16" s="57"/>
      <c r="T16" s="57"/>
      <c r="U16" s="57"/>
      <c r="V16" s="57"/>
      <c r="W16" s="54">
        <f t="shared" si="4"/>
        <v>0</v>
      </c>
      <c r="X16" s="57"/>
      <c r="Y16" s="57"/>
      <c r="Z16" s="57">
        <v>0</v>
      </c>
      <c r="AA16" s="57"/>
      <c r="AB16" s="57"/>
      <c r="AC16" s="91" t="e">
        <f t="shared" si="5"/>
        <v>#DIV/0!</v>
      </c>
    </row>
    <row r="17" spans="1:29" ht="119.25" customHeight="1" x14ac:dyDescent="0.25">
      <c r="A17" s="407"/>
      <c r="B17" s="415"/>
      <c r="C17" s="69" t="s">
        <v>65</v>
      </c>
      <c r="D17" s="96" t="s">
        <v>17</v>
      </c>
      <c r="E17" s="54">
        <f t="shared" si="1"/>
        <v>0</v>
      </c>
      <c r="F17" s="57"/>
      <c r="G17" s="57"/>
      <c r="H17" s="57">
        <v>0</v>
      </c>
      <c r="I17" s="57"/>
      <c r="J17" s="57"/>
      <c r="K17" s="141">
        <f t="shared" si="2"/>
        <v>0</v>
      </c>
      <c r="L17" s="57"/>
      <c r="M17" s="57"/>
      <c r="N17" s="57">
        <v>0</v>
      </c>
      <c r="O17" s="57"/>
      <c r="P17" s="57"/>
      <c r="Q17" s="141">
        <f t="shared" si="3"/>
        <v>0</v>
      </c>
      <c r="R17" s="57"/>
      <c r="S17" s="57"/>
      <c r="T17" s="57">
        <v>0</v>
      </c>
      <c r="U17" s="57"/>
      <c r="V17" s="57"/>
      <c r="W17" s="54">
        <f t="shared" si="4"/>
        <v>0</v>
      </c>
      <c r="X17" s="57"/>
      <c r="Y17" s="57"/>
      <c r="Z17" s="57"/>
      <c r="AA17" s="57"/>
      <c r="AB17" s="57"/>
      <c r="AC17" s="91" t="e">
        <f t="shared" si="5"/>
        <v>#DIV/0!</v>
      </c>
    </row>
    <row r="18" spans="1:29" ht="110.25" customHeight="1" x14ac:dyDescent="0.25">
      <c r="A18" s="407"/>
      <c r="B18" s="415"/>
      <c r="C18" s="275" t="s">
        <v>66</v>
      </c>
      <c r="D18" s="278" t="s">
        <v>269</v>
      </c>
      <c r="E18" s="54">
        <f t="shared" si="1"/>
        <v>33.520000000000003</v>
      </c>
      <c r="F18" s="56"/>
      <c r="G18" s="56"/>
      <c r="H18" s="57">
        <v>33.520000000000003</v>
      </c>
      <c r="I18" s="57"/>
      <c r="J18" s="57"/>
      <c r="K18" s="141">
        <f t="shared" si="2"/>
        <v>12</v>
      </c>
      <c r="L18" s="57"/>
      <c r="M18" s="57"/>
      <c r="N18" s="57">
        <v>12</v>
      </c>
      <c r="O18" s="57"/>
      <c r="P18" s="57"/>
      <c r="Q18" s="141">
        <f t="shared" si="3"/>
        <v>12</v>
      </c>
      <c r="R18" s="57"/>
      <c r="S18" s="57"/>
      <c r="T18" s="57">
        <v>12</v>
      </c>
      <c r="U18" s="57"/>
      <c r="V18" s="57"/>
      <c r="W18" s="54">
        <f t="shared" si="4"/>
        <v>9.8699999999999992</v>
      </c>
      <c r="X18" s="57"/>
      <c r="Y18" s="57"/>
      <c r="Z18" s="57">
        <v>9.8699999999999992</v>
      </c>
      <c r="AA18" s="57"/>
      <c r="AB18" s="57"/>
      <c r="AC18" s="91">
        <f t="shared" si="5"/>
        <v>82.25</v>
      </c>
    </row>
    <row r="19" spans="1:29" ht="83.25" customHeight="1" x14ac:dyDescent="0.25">
      <c r="A19" s="407"/>
      <c r="B19" s="415"/>
      <c r="C19" s="69"/>
      <c r="D19" s="96"/>
      <c r="E19" s="54">
        <f t="shared" si="1"/>
        <v>0</v>
      </c>
      <c r="F19" s="57"/>
      <c r="G19" s="57"/>
      <c r="H19" s="57">
        <v>0</v>
      </c>
      <c r="I19" s="57"/>
      <c r="J19" s="57"/>
      <c r="K19" s="141">
        <f t="shared" si="2"/>
        <v>0</v>
      </c>
      <c r="L19" s="57"/>
      <c r="M19" s="57"/>
      <c r="N19" s="57"/>
      <c r="O19" s="57"/>
      <c r="P19" s="57"/>
      <c r="Q19" s="141">
        <f t="shared" si="3"/>
        <v>0</v>
      </c>
      <c r="R19" s="57"/>
      <c r="S19" s="57"/>
      <c r="T19" s="57"/>
      <c r="U19" s="57"/>
      <c r="V19" s="57"/>
      <c r="W19" s="54">
        <f t="shared" si="4"/>
        <v>0</v>
      </c>
      <c r="X19" s="57"/>
      <c r="Y19" s="57"/>
      <c r="Z19" s="57"/>
      <c r="AA19" s="57"/>
      <c r="AB19" s="57"/>
      <c r="AC19" s="91" t="e">
        <f t="shared" si="5"/>
        <v>#DIV/0!</v>
      </c>
    </row>
    <row r="20" spans="1:29" ht="123" customHeight="1" x14ac:dyDescent="0.25">
      <c r="A20" s="407"/>
      <c r="B20" s="415"/>
      <c r="C20" s="69" t="s">
        <v>67</v>
      </c>
      <c r="D20" s="278" t="s">
        <v>269</v>
      </c>
      <c r="E20" s="54">
        <f t="shared" si="1"/>
        <v>0</v>
      </c>
      <c r="F20" s="57"/>
      <c r="G20" s="57"/>
      <c r="H20" s="57">
        <v>0</v>
      </c>
      <c r="I20" s="57"/>
      <c r="J20" s="57"/>
      <c r="K20" s="141">
        <f t="shared" si="2"/>
        <v>0</v>
      </c>
      <c r="L20" s="57"/>
      <c r="M20" s="57"/>
      <c r="N20" s="57"/>
      <c r="O20" s="57"/>
      <c r="P20" s="57"/>
      <c r="Q20" s="141">
        <f t="shared" si="3"/>
        <v>0</v>
      </c>
      <c r="R20" s="57"/>
      <c r="S20" s="57"/>
      <c r="T20" s="57"/>
      <c r="U20" s="57"/>
      <c r="V20" s="57"/>
      <c r="W20" s="54">
        <f t="shared" si="4"/>
        <v>0</v>
      </c>
      <c r="X20" s="57"/>
      <c r="Y20" s="57"/>
      <c r="Z20" s="57"/>
      <c r="AA20" s="57"/>
      <c r="AB20" s="57"/>
      <c r="AC20" s="91" t="e">
        <f t="shared" si="5"/>
        <v>#DIV/0!</v>
      </c>
    </row>
    <row r="21" spans="1:29" ht="96.75" customHeight="1" x14ac:dyDescent="0.25">
      <c r="A21" s="407"/>
      <c r="B21" s="415"/>
      <c r="C21" s="98" t="s">
        <v>85</v>
      </c>
      <c r="D21" s="96" t="s">
        <v>17</v>
      </c>
      <c r="E21" s="54">
        <f t="shared" si="1"/>
        <v>0</v>
      </c>
      <c r="F21" s="57"/>
      <c r="G21" s="57"/>
      <c r="H21" s="57">
        <v>0</v>
      </c>
      <c r="I21" s="57"/>
      <c r="J21" s="57"/>
      <c r="K21" s="141">
        <f t="shared" si="2"/>
        <v>0</v>
      </c>
      <c r="L21" s="57"/>
      <c r="M21" s="57"/>
      <c r="N21" s="57"/>
      <c r="O21" s="57"/>
      <c r="P21" s="57"/>
      <c r="Q21" s="141">
        <f t="shared" si="3"/>
        <v>0</v>
      </c>
      <c r="R21" s="57"/>
      <c r="S21" s="57"/>
      <c r="T21" s="57"/>
      <c r="U21" s="57"/>
      <c r="V21" s="57"/>
      <c r="W21" s="54">
        <f t="shared" si="4"/>
        <v>0</v>
      </c>
      <c r="X21" s="57"/>
      <c r="Y21" s="57"/>
      <c r="Z21" s="57"/>
      <c r="AA21" s="57"/>
      <c r="AB21" s="57"/>
      <c r="AC21" s="91" t="e">
        <f t="shared" si="5"/>
        <v>#DIV/0!</v>
      </c>
    </row>
    <row r="22" spans="1:29" ht="220.5" customHeight="1" x14ac:dyDescent="0.25">
      <c r="A22" s="407"/>
      <c r="B22" s="415"/>
      <c r="C22" s="98"/>
      <c r="D22" s="96"/>
      <c r="E22" s="54">
        <f t="shared" si="1"/>
        <v>0</v>
      </c>
      <c r="F22" s="57"/>
      <c r="G22" s="57"/>
      <c r="H22" s="57"/>
      <c r="I22" s="57"/>
      <c r="J22" s="57"/>
      <c r="K22" s="141">
        <f t="shared" si="2"/>
        <v>0</v>
      </c>
      <c r="L22" s="57"/>
      <c r="M22" s="57"/>
      <c r="N22" s="57"/>
      <c r="O22" s="57"/>
      <c r="P22" s="57"/>
      <c r="Q22" s="141">
        <f t="shared" si="3"/>
        <v>0</v>
      </c>
      <c r="R22" s="57"/>
      <c r="S22" s="57"/>
      <c r="T22" s="57"/>
      <c r="U22" s="57"/>
      <c r="V22" s="57"/>
      <c r="W22" s="54">
        <f t="shared" si="4"/>
        <v>0</v>
      </c>
      <c r="X22" s="57"/>
      <c r="Y22" s="57"/>
      <c r="Z22" s="57"/>
      <c r="AA22" s="57"/>
      <c r="AB22" s="57"/>
      <c r="AC22" s="91" t="e">
        <f t="shared" si="5"/>
        <v>#DIV/0!</v>
      </c>
    </row>
    <row r="23" spans="1:29" ht="29.25" customHeight="1" x14ac:dyDescent="0.25">
      <c r="A23" s="407"/>
      <c r="B23" s="415"/>
      <c r="C23" s="417" t="s">
        <v>142</v>
      </c>
      <c r="D23" s="242" t="s">
        <v>47</v>
      </c>
      <c r="E23" s="54">
        <f>E24+E25+E26+E27+E28+E29+E30+E53+E54+E55+E56+E57+E58+E59+E60</f>
        <v>521.99999999999989</v>
      </c>
      <c r="F23" s="54">
        <f t="shared" ref="F23:AB23" si="6">F24+F25+F26+F27+F28+F29+F30+F53+F54+F55+F56+F57+F58+F59+F60</f>
        <v>0</v>
      </c>
      <c r="G23" s="54">
        <f t="shared" si="6"/>
        <v>0</v>
      </c>
      <c r="H23" s="54">
        <f t="shared" si="6"/>
        <v>521.99999999999989</v>
      </c>
      <c r="I23" s="54">
        <f t="shared" si="6"/>
        <v>0</v>
      </c>
      <c r="J23" s="54">
        <f t="shared" si="6"/>
        <v>0</v>
      </c>
      <c r="K23" s="54">
        <f t="shared" si="6"/>
        <v>176.23000000000002</v>
      </c>
      <c r="L23" s="54">
        <f t="shared" si="6"/>
        <v>0</v>
      </c>
      <c r="M23" s="54">
        <f t="shared" si="6"/>
        <v>0</v>
      </c>
      <c r="N23" s="54">
        <f t="shared" si="6"/>
        <v>176.23000000000002</v>
      </c>
      <c r="O23" s="54">
        <f t="shared" si="6"/>
        <v>0</v>
      </c>
      <c r="P23" s="54">
        <f t="shared" si="6"/>
        <v>0</v>
      </c>
      <c r="Q23" s="54">
        <f t="shared" si="6"/>
        <v>176.23000000000002</v>
      </c>
      <c r="R23" s="54">
        <f t="shared" si="6"/>
        <v>0</v>
      </c>
      <c r="S23" s="54">
        <f t="shared" si="6"/>
        <v>0</v>
      </c>
      <c r="T23" s="54">
        <f t="shared" si="6"/>
        <v>176.23000000000002</v>
      </c>
      <c r="U23" s="54">
        <f t="shared" si="6"/>
        <v>0</v>
      </c>
      <c r="V23" s="54">
        <f t="shared" si="6"/>
        <v>0</v>
      </c>
      <c r="W23" s="54">
        <f t="shared" si="6"/>
        <v>176.23000000000002</v>
      </c>
      <c r="X23" s="54">
        <f t="shared" si="6"/>
        <v>0</v>
      </c>
      <c r="Y23" s="54">
        <f t="shared" si="6"/>
        <v>0</v>
      </c>
      <c r="Z23" s="54">
        <f t="shared" si="6"/>
        <v>176.23000000000002</v>
      </c>
      <c r="AA23" s="54">
        <f t="shared" si="6"/>
        <v>0</v>
      </c>
      <c r="AB23" s="54">
        <f t="shared" si="6"/>
        <v>0</v>
      </c>
      <c r="AC23" s="74">
        <f t="shared" si="5"/>
        <v>100</v>
      </c>
    </row>
    <row r="24" spans="1:29" ht="54" customHeight="1" x14ac:dyDescent="0.25">
      <c r="A24" s="407"/>
      <c r="B24" s="415"/>
      <c r="C24" s="418"/>
      <c r="D24" s="281" t="s">
        <v>181</v>
      </c>
      <c r="E24" s="54">
        <f>F24+G24+H24+I24+J24</f>
        <v>25.18</v>
      </c>
      <c r="F24" s="57"/>
      <c r="G24" s="57"/>
      <c r="H24" s="57">
        <v>25.18</v>
      </c>
      <c r="I24" s="57"/>
      <c r="J24" s="57"/>
      <c r="K24" s="141">
        <f>L24+M24+N24+O24+P24</f>
        <v>25.18</v>
      </c>
      <c r="L24" s="57"/>
      <c r="M24" s="57"/>
      <c r="N24" s="57">
        <v>25.18</v>
      </c>
      <c r="O24" s="57"/>
      <c r="P24" s="57"/>
      <c r="Q24" s="141">
        <f>R24+S24+T24+U24+V24</f>
        <v>25.18</v>
      </c>
      <c r="R24" s="57"/>
      <c r="S24" s="57"/>
      <c r="T24" s="57">
        <f>N24</f>
        <v>25.18</v>
      </c>
      <c r="U24" s="57"/>
      <c r="V24" s="57"/>
      <c r="W24" s="54">
        <f>X24+Y24+Z24+AA24+AB24</f>
        <v>25.18</v>
      </c>
      <c r="X24" s="57"/>
      <c r="Y24" s="57"/>
      <c r="Z24" s="368">
        <v>25.18</v>
      </c>
      <c r="AA24" s="57"/>
      <c r="AB24" s="57"/>
      <c r="AC24" s="91">
        <f t="shared" si="5"/>
        <v>99.999999999999986</v>
      </c>
    </row>
    <row r="25" spans="1:29" ht="96.75" customHeight="1" x14ac:dyDescent="0.25">
      <c r="A25" s="407"/>
      <c r="B25" s="415"/>
      <c r="C25" s="418"/>
      <c r="D25" s="243" t="s">
        <v>270</v>
      </c>
      <c r="E25" s="54">
        <f t="shared" si="1"/>
        <v>25.18</v>
      </c>
      <c r="F25" s="57"/>
      <c r="G25" s="57"/>
      <c r="H25" s="57">
        <v>25.18</v>
      </c>
      <c r="I25" s="57"/>
      <c r="J25" s="57"/>
      <c r="K25" s="141">
        <f t="shared" ref="K25:K60" si="7">L25+M25+N25+O25+P25</f>
        <v>25.18</v>
      </c>
      <c r="L25" s="57"/>
      <c r="M25" s="57"/>
      <c r="N25" s="57">
        <v>25.18</v>
      </c>
      <c r="O25" s="57"/>
      <c r="P25" s="57"/>
      <c r="Q25" s="141">
        <f t="shared" ref="Q25:Q60" si="8">R25+S25+T25+U25+V25</f>
        <v>25.18</v>
      </c>
      <c r="R25" s="57"/>
      <c r="S25" s="57"/>
      <c r="T25" s="57">
        <f t="shared" ref="T25:T60" si="9">N25</f>
        <v>25.18</v>
      </c>
      <c r="U25" s="57"/>
      <c r="V25" s="57"/>
      <c r="W25" s="54">
        <f t="shared" ref="W25:W60" si="10">X25+Y25+Z25+AA25+AB25</f>
        <v>25.18</v>
      </c>
      <c r="X25" s="57"/>
      <c r="Y25" s="57"/>
      <c r="Z25" s="368">
        <v>25.18</v>
      </c>
      <c r="AA25" s="57"/>
      <c r="AB25" s="57"/>
      <c r="AC25" s="91">
        <f t="shared" si="5"/>
        <v>99.999999999999986</v>
      </c>
    </row>
    <row r="26" spans="1:29" ht="96.75" customHeight="1" x14ac:dyDescent="0.25">
      <c r="A26" s="407"/>
      <c r="B26" s="415"/>
      <c r="C26" s="418"/>
      <c r="D26" s="243" t="s">
        <v>271</v>
      </c>
      <c r="E26" s="54">
        <f t="shared" si="1"/>
        <v>68.39</v>
      </c>
      <c r="F26" s="57"/>
      <c r="G26" s="57"/>
      <c r="H26" s="57">
        <v>68.39</v>
      </c>
      <c r="I26" s="57"/>
      <c r="J26" s="57"/>
      <c r="K26" s="141">
        <f t="shared" si="7"/>
        <v>35.24</v>
      </c>
      <c r="L26" s="57"/>
      <c r="M26" s="57"/>
      <c r="N26" s="57">
        <v>35.24</v>
      </c>
      <c r="O26" s="57"/>
      <c r="P26" s="57"/>
      <c r="Q26" s="141">
        <f t="shared" si="8"/>
        <v>35.24</v>
      </c>
      <c r="R26" s="57"/>
      <c r="S26" s="57"/>
      <c r="T26" s="57">
        <f t="shared" si="9"/>
        <v>35.24</v>
      </c>
      <c r="U26" s="57"/>
      <c r="V26" s="57"/>
      <c r="W26" s="54">
        <f t="shared" si="10"/>
        <v>35.24</v>
      </c>
      <c r="X26" s="57"/>
      <c r="Y26" s="57"/>
      <c r="Z26" s="368">
        <v>35.24</v>
      </c>
      <c r="AA26" s="57"/>
      <c r="AB26" s="57"/>
      <c r="AC26" s="91">
        <f t="shared" si="5"/>
        <v>99.999999999999986</v>
      </c>
    </row>
    <row r="27" spans="1:29" ht="96.75" customHeight="1" x14ac:dyDescent="0.25">
      <c r="A27" s="407"/>
      <c r="B27" s="415"/>
      <c r="C27" s="418"/>
      <c r="D27" s="243" t="s">
        <v>272</v>
      </c>
      <c r="E27" s="54">
        <f t="shared" si="1"/>
        <v>116.06</v>
      </c>
      <c r="F27" s="57"/>
      <c r="G27" s="57"/>
      <c r="H27" s="57">
        <v>116.06</v>
      </c>
      <c r="I27" s="57"/>
      <c r="J27" s="57"/>
      <c r="K27" s="141">
        <f t="shared" si="7"/>
        <v>40.28</v>
      </c>
      <c r="L27" s="57"/>
      <c r="M27" s="57"/>
      <c r="N27" s="57">
        <v>40.28</v>
      </c>
      <c r="O27" s="57"/>
      <c r="P27" s="57"/>
      <c r="Q27" s="141">
        <f t="shared" si="8"/>
        <v>40.28</v>
      </c>
      <c r="R27" s="57"/>
      <c r="S27" s="57"/>
      <c r="T27" s="57">
        <f t="shared" si="9"/>
        <v>40.28</v>
      </c>
      <c r="U27" s="57"/>
      <c r="V27" s="57"/>
      <c r="W27" s="54">
        <f t="shared" si="10"/>
        <v>40.28</v>
      </c>
      <c r="X27" s="57"/>
      <c r="Y27" s="57"/>
      <c r="Z27" s="368">
        <v>40.28</v>
      </c>
      <c r="AA27" s="57"/>
      <c r="AB27" s="57"/>
      <c r="AC27" s="91">
        <f t="shared" si="5"/>
        <v>100</v>
      </c>
    </row>
    <row r="28" spans="1:29" ht="96.75" customHeight="1" x14ac:dyDescent="0.25">
      <c r="A28" s="407"/>
      <c r="B28" s="415"/>
      <c r="C28" s="418"/>
      <c r="D28" s="243" t="s">
        <v>273</v>
      </c>
      <c r="E28" s="54">
        <f t="shared" si="1"/>
        <v>58.63</v>
      </c>
      <c r="F28" s="57"/>
      <c r="G28" s="57"/>
      <c r="H28" s="57">
        <v>58.63</v>
      </c>
      <c r="I28" s="57"/>
      <c r="J28" s="57"/>
      <c r="K28" s="141">
        <f t="shared" si="7"/>
        <v>30.21</v>
      </c>
      <c r="L28" s="57"/>
      <c r="M28" s="57"/>
      <c r="N28" s="57">
        <v>30.21</v>
      </c>
      <c r="O28" s="57"/>
      <c r="P28" s="57"/>
      <c r="Q28" s="141">
        <f t="shared" si="8"/>
        <v>30.21</v>
      </c>
      <c r="R28" s="57"/>
      <c r="S28" s="57"/>
      <c r="T28" s="57">
        <f t="shared" si="9"/>
        <v>30.21</v>
      </c>
      <c r="U28" s="57"/>
      <c r="V28" s="57"/>
      <c r="W28" s="54">
        <f t="shared" si="10"/>
        <v>30.21</v>
      </c>
      <c r="X28" s="57"/>
      <c r="Y28" s="57"/>
      <c r="Z28" s="368">
        <v>30.21</v>
      </c>
      <c r="AA28" s="57"/>
      <c r="AB28" s="57"/>
      <c r="AC28" s="91">
        <f t="shared" si="5"/>
        <v>99.999999999999986</v>
      </c>
    </row>
    <row r="29" spans="1:29" ht="96.75" customHeight="1" x14ac:dyDescent="0.25">
      <c r="A29" s="407"/>
      <c r="B29" s="415"/>
      <c r="C29" s="418"/>
      <c r="D29" s="243" t="s">
        <v>274</v>
      </c>
      <c r="E29" s="54">
        <f t="shared" si="1"/>
        <v>47.37</v>
      </c>
      <c r="F29" s="57"/>
      <c r="G29" s="57"/>
      <c r="H29" s="57">
        <v>47.37</v>
      </c>
      <c r="I29" s="57"/>
      <c r="J29" s="57"/>
      <c r="K29" s="141">
        <f t="shared" si="7"/>
        <v>0</v>
      </c>
      <c r="L29" s="57"/>
      <c r="M29" s="57"/>
      <c r="N29" s="57">
        <v>0</v>
      </c>
      <c r="O29" s="57"/>
      <c r="P29" s="57"/>
      <c r="Q29" s="141">
        <f t="shared" si="8"/>
        <v>0</v>
      </c>
      <c r="R29" s="57"/>
      <c r="S29" s="57"/>
      <c r="T29" s="57">
        <f t="shared" si="9"/>
        <v>0</v>
      </c>
      <c r="U29" s="57"/>
      <c r="V29" s="57"/>
      <c r="W29" s="54">
        <f t="shared" si="10"/>
        <v>0</v>
      </c>
      <c r="X29" s="57"/>
      <c r="Y29" s="57"/>
      <c r="Z29" s="57"/>
      <c r="AA29" s="57"/>
      <c r="AB29" s="57"/>
      <c r="AC29" s="91" t="e">
        <f t="shared" si="5"/>
        <v>#DIV/0!</v>
      </c>
    </row>
    <row r="30" spans="1:29" ht="80.25" customHeight="1" x14ac:dyDescent="0.25">
      <c r="A30" s="407"/>
      <c r="B30" s="415"/>
      <c r="C30" s="418"/>
      <c r="D30" s="243" t="s">
        <v>275</v>
      </c>
      <c r="E30" s="54">
        <f t="shared" si="1"/>
        <v>23.68</v>
      </c>
      <c r="F30" s="57"/>
      <c r="G30" s="57"/>
      <c r="H30" s="57">
        <v>23.68</v>
      </c>
      <c r="I30" s="57"/>
      <c r="J30" s="57"/>
      <c r="K30" s="141">
        <f t="shared" si="7"/>
        <v>0</v>
      </c>
      <c r="L30" s="57"/>
      <c r="M30" s="57"/>
      <c r="N30" s="57">
        <v>0</v>
      </c>
      <c r="O30" s="57"/>
      <c r="P30" s="57"/>
      <c r="Q30" s="141">
        <f t="shared" si="8"/>
        <v>0</v>
      </c>
      <c r="R30" s="57"/>
      <c r="S30" s="57"/>
      <c r="T30" s="57">
        <f t="shared" si="9"/>
        <v>0</v>
      </c>
      <c r="U30" s="57"/>
      <c r="V30" s="57"/>
      <c r="W30" s="54">
        <f t="shared" si="10"/>
        <v>0</v>
      </c>
      <c r="X30" s="57"/>
      <c r="Y30" s="57"/>
      <c r="Z30" s="57"/>
      <c r="AA30" s="57"/>
      <c r="AB30" s="57"/>
      <c r="AC30" s="91" t="e">
        <f t="shared" si="5"/>
        <v>#DIV/0!</v>
      </c>
    </row>
    <row r="31" spans="1:29" ht="30" hidden="1" customHeight="1" x14ac:dyDescent="0.25">
      <c r="A31" s="407"/>
      <c r="B31" s="415"/>
      <c r="C31" s="418"/>
      <c r="D31" s="244"/>
      <c r="E31" s="54">
        <f t="shared" si="1"/>
        <v>0</v>
      </c>
      <c r="F31" s="62"/>
      <c r="G31" s="62"/>
      <c r="H31" s="62"/>
      <c r="I31" s="62"/>
      <c r="J31" s="62"/>
      <c r="K31" s="141">
        <f t="shared" si="7"/>
        <v>0</v>
      </c>
      <c r="L31" s="62"/>
      <c r="M31" s="62"/>
      <c r="N31" s="62"/>
      <c r="O31" s="62"/>
      <c r="P31" s="62"/>
      <c r="Q31" s="141">
        <f t="shared" si="8"/>
        <v>0</v>
      </c>
      <c r="R31" s="62"/>
      <c r="S31" s="62"/>
      <c r="T31" s="57">
        <f t="shared" si="9"/>
        <v>0</v>
      </c>
      <c r="U31" s="62"/>
      <c r="V31" s="62"/>
      <c r="W31" s="54">
        <f t="shared" si="10"/>
        <v>0</v>
      </c>
      <c r="X31" s="41"/>
      <c r="Y31" s="41"/>
      <c r="Z31" s="62"/>
      <c r="AA31" s="41"/>
      <c r="AB31" s="41"/>
      <c r="AC31" s="91" t="e">
        <f t="shared" si="5"/>
        <v>#DIV/0!</v>
      </c>
    </row>
    <row r="32" spans="1:29" ht="105" hidden="1" customHeight="1" x14ac:dyDescent="0.25">
      <c r="A32" s="407"/>
      <c r="B32" s="415"/>
      <c r="C32" s="418"/>
      <c r="D32" s="163"/>
      <c r="E32" s="54">
        <f t="shared" si="1"/>
        <v>13063.098</v>
      </c>
      <c r="F32" s="58">
        <f t="shared" ref="F32:AB32" si="11">F33+F35+F36+F37+F38</f>
        <v>0</v>
      </c>
      <c r="G32" s="58">
        <f t="shared" si="11"/>
        <v>0</v>
      </c>
      <c r="H32" s="58">
        <f t="shared" si="11"/>
        <v>13063.098</v>
      </c>
      <c r="I32" s="58">
        <f t="shared" si="11"/>
        <v>0</v>
      </c>
      <c r="J32" s="58">
        <f t="shared" si="11"/>
        <v>0</v>
      </c>
      <c r="K32" s="141">
        <f t="shared" si="7"/>
        <v>0</v>
      </c>
      <c r="L32" s="58">
        <f t="shared" si="11"/>
        <v>0</v>
      </c>
      <c r="M32" s="58">
        <f t="shared" si="11"/>
        <v>0</v>
      </c>
      <c r="N32" s="58"/>
      <c r="O32" s="58">
        <f t="shared" si="11"/>
        <v>0</v>
      </c>
      <c r="P32" s="58">
        <f t="shared" si="11"/>
        <v>0</v>
      </c>
      <c r="Q32" s="141">
        <f t="shared" si="8"/>
        <v>0</v>
      </c>
      <c r="R32" s="58">
        <f t="shared" si="11"/>
        <v>0</v>
      </c>
      <c r="S32" s="58">
        <f t="shared" si="11"/>
        <v>0</v>
      </c>
      <c r="T32" s="57">
        <f t="shared" si="9"/>
        <v>0</v>
      </c>
      <c r="U32" s="58">
        <f t="shared" si="11"/>
        <v>0</v>
      </c>
      <c r="V32" s="58">
        <v>0</v>
      </c>
      <c r="W32" s="54">
        <f t="shared" si="10"/>
        <v>0</v>
      </c>
      <c r="X32" s="41">
        <f t="shared" si="11"/>
        <v>0</v>
      </c>
      <c r="Y32" s="41"/>
      <c r="Z32" s="58"/>
      <c r="AA32" s="41"/>
      <c r="AB32" s="41">
        <f t="shared" si="11"/>
        <v>0</v>
      </c>
      <c r="AC32" s="91" t="e">
        <f t="shared" si="5"/>
        <v>#DIV/0!</v>
      </c>
    </row>
    <row r="33" spans="1:29" ht="30" hidden="1" customHeight="1" x14ac:dyDescent="0.25">
      <c r="A33" s="407"/>
      <c r="B33" s="415"/>
      <c r="C33" s="418"/>
      <c r="D33" s="412" t="s">
        <v>21</v>
      </c>
      <c r="E33" s="54">
        <f t="shared" si="1"/>
        <v>8422.7240000000002</v>
      </c>
      <c r="F33" s="41"/>
      <c r="G33" s="41"/>
      <c r="H33" s="36">
        <f>3021.907+2760.271+2640.546</f>
        <v>8422.7240000000002</v>
      </c>
      <c r="I33" s="41"/>
      <c r="J33" s="41"/>
      <c r="K33" s="141">
        <f t="shared" si="7"/>
        <v>0</v>
      </c>
      <c r="L33" s="41"/>
      <c r="M33" s="41"/>
      <c r="N33" s="36"/>
      <c r="O33" s="41"/>
      <c r="P33" s="41"/>
      <c r="Q33" s="141">
        <f t="shared" si="8"/>
        <v>0</v>
      </c>
      <c r="R33" s="41"/>
      <c r="S33" s="41"/>
      <c r="T33" s="57">
        <f t="shared" si="9"/>
        <v>0</v>
      </c>
      <c r="U33" s="41"/>
      <c r="V33" s="41"/>
      <c r="W33" s="54">
        <f t="shared" si="10"/>
        <v>0</v>
      </c>
      <c r="X33" s="40"/>
      <c r="Y33" s="40"/>
      <c r="Z33" s="47"/>
      <c r="AA33" s="40"/>
      <c r="AB33" s="40"/>
      <c r="AC33" s="91" t="e">
        <f t="shared" si="5"/>
        <v>#DIV/0!</v>
      </c>
    </row>
    <row r="34" spans="1:29" ht="63" hidden="1" customHeight="1" x14ac:dyDescent="0.25">
      <c r="A34" s="407"/>
      <c r="B34" s="415"/>
      <c r="C34" s="418"/>
      <c r="D34" s="412"/>
      <c r="E34" s="54">
        <f t="shared" si="1"/>
        <v>0</v>
      </c>
      <c r="F34" s="41"/>
      <c r="G34" s="41"/>
      <c r="H34" s="36"/>
      <c r="I34" s="41"/>
      <c r="J34" s="41"/>
      <c r="K34" s="141">
        <f t="shared" si="7"/>
        <v>0</v>
      </c>
      <c r="L34" s="41"/>
      <c r="M34" s="41"/>
      <c r="N34" s="36"/>
      <c r="O34" s="41"/>
      <c r="P34" s="41"/>
      <c r="Q34" s="141">
        <f t="shared" si="8"/>
        <v>0</v>
      </c>
      <c r="R34" s="41"/>
      <c r="S34" s="41"/>
      <c r="T34" s="57">
        <f t="shared" si="9"/>
        <v>0</v>
      </c>
      <c r="U34" s="41"/>
      <c r="V34" s="41"/>
      <c r="W34" s="54">
        <f t="shared" si="10"/>
        <v>0</v>
      </c>
      <c r="X34" s="40"/>
      <c r="Y34" s="40"/>
      <c r="Z34" s="47"/>
      <c r="AA34" s="40"/>
      <c r="AB34" s="40"/>
      <c r="AC34" s="91" t="e">
        <f t="shared" si="5"/>
        <v>#DIV/0!</v>
      </c>
    </row>
    <row r="35" spans="1:29" ht="16.5" hidden="1" customHeight="1" x14ac:dyDescent="0.25">
      <c r="A35" s="407"/>
      <c r="B35" s="415"/>
      <c r="C35" s="418"/>
      <c r="D35" s="412"/>
      <c r="E35" s="54">
        <f t="shared" si="1"/>
        <v>0</v>
      </c>
      <c r="F35" s="41"/>
      <c r="G35" s="41"/>
      <c r="H35" s="36"/>
      <c r="I35" s="41"/>
      <c r="J35" s="41"/>
      <c r="K35" s="141">
        <f t="shared" si="7"/>
        <v>0</v>
      </c>
      <c r="L35" s="41"/>
      <c r="M35" s="41"/>
      <c r="N35" s="36"/>
      <c r="O35" s="41"/>
      <c r="P35" s="41">
        <v>0</v>
      </c>
      <c r="Q35" s="141">
        <f t="shared" si="8"/>
        <v>0</v>
      </c>
      <c r="R35" s="41"/>
      <c r="S35" s="41"/>
      <c r="T35" s="57">
        <f t="shared" si="9"/>
        <v>0</v>
      </c>
      <c r="U35" s="41"/>
      <c r="V35" s="41"/>
      <c r="W35" s="54">
        <f t="shared" si="10"/>
        <v>0</v>
      </c>
      <c r="X35" s="40"/>
      <c r="Y35" s="40"/>
      <c r="Z35" s="47"/>
      <c r="AA35" s="40"/>
      <c r="AB35" s="40"/>
      <c r="AC35" s="91" t="e">
        <f t="shared" si="5"/>
        <v>#DIV/0!</v>
      </c>
    </row>
    <row r="36" spans="1:29" ht="15" hidden="1" customHeight="1" x14ac:dyDescent="0.25">
      <c r="A36" s="407"/>
      <c r="B36" s="415"/>
      <c r="C36" s="418"/>
      <c r="D36" s="412"/>
      <c r="E36" s="54">
        <f t="shared" si="1"/>
        <v>0</v>
      </c>
      <c r="F36" s="41"/>
      <c r="G36" s="41"/>
      <c r="H36" s="36"/>
      <c r="I36" s="41"/>
      <c r="J36" s="41"/>
      <c r="K36" s="141">
        <f t="shared" si="7"/>
        <v>0</v>
      </c>
      <c r="L36" s="41"/>
      <c r="M36" s="41"/>
      <c r="N36" s="36"/>
      <c r="O36" s="41"/>
      <c r="P36" s="41">
        <v>0</v>
      </c>
      <c r="Q36" s="141">
        <f t="shared" si="8"/>
        <v>0</v>
      </c>
      <c r="R36" s="41"/>
      <c r="S36" s="41"/>
      <c r="T36" s="57">
        <f t="shared" si="9"/>
        <v>0</v>
      </c>
      <c r="U36" s="41"/>
      <c r="V36" s="41"/>
      <c r="W36" s="54">
        <f t="shared" si="10"/>
        <v>0</v>
      </c>
      <c r="X36" s="40"/>
      <c r="Y36" s="40"/>
      <c r="Z36" s="47"/>
      <c r="AA36" s="40"/>
      <c r="AB36" s="40"/>
      <c r="AC36" s="91" t="e">
        <f t="shared" si="5"/>
        <v>#DIV/0!</v>
      </c>
    </row>
    <row r="37" spans="1:29" ht="15" hidden="1" customHeight="1" x14ac:dyDescent="0.25">
      <c r="A37" s="407"/>
      <c r="B37" s="415"/>
      <c r="C37" s="418"/>
      <c r="D37" s="412"/>
      <c r="E37" s="54">
        <f t="shared" si="1"/>
        <v>0</v>
      </c>
      <c r="F37" s="41"/>
      <c r="G37" s="41"/>
      <c r="H37" s="36"/>
      <c r="I37" s="41"/>
      <c r="J37" s="41"/>
      <c r="K37" s="141">
        <f t="shared" si="7"/>
        <v>0</v>
      </c>
      <c r="L37" s="41"/>
      <c r="M37" s="41"/>
      <c r="N37" s="36"/>
      <c r="O37" s="41"/>
      <c r="P37" s="41">
        <v>0</v>
      </c>
      <c r="Q37" s="141">
        <f t="shared" si="8"/>
        <v>0</v>
      </c>
      <c r="R37" s="41"/>
      <c r="S37" s="41"/>
      <c r="T37" s="57">
        <f t="shared" si="9"/>
        <v>0</v>
      </c>
      <c r="U37" s="41"/>
      <c r="V37" s="41"/>
      <c r="W37" s="54">
        <f t="shared" si="10"/>
        <v>0</v>
      </c>
      <c r="X37" s="40"/>
      <c r="Y37" s="40"/>
      <c r="Z37" s="47"/>
      <c r="AA37" s="40"/>
      <c r="AB37" s="40"/>
      <c r="AC37" s="91" t="e">
        <f t="shared" si="5"/>
        <v>#DIV/0!</v>
      </c>
    </row>
    <row r="38" spans="1:29" ht="197.25" hidden="1" customHeight="1" x14ac:dyDescent="0.25">
      <c r="A38" s="407"/>
      <c r="B38" s="415"/>
      <c r="C38" s="418"/>
      <c r="D38" s="412"/>
      <c r="E38" s="54">
        <f t="shared" si="1"/>
        <v>4640.3739999999998</v>
      </c>
      <c r="F38" s="41"/>
      <c r="G38" s="41"/>
      <c r="H38" s="36">
        <f>1663.742+1554.391+1422.241</f>
        <v>4640.3739999999998</v>
      </c>
      <c r="I38" s="41"/>
      <c r="J38" s="41"/>
      <c r="K38" s="141">
        <f t="shared" si="7"/>
        <v>0</v>
      </c>
      <c r="L38" s="41"/>
      <c r="M38" s="41"/>
      <c r="N38" s="36"/>
      <c r="O38" s="41"/>
      <c r="P38" s="41"/>
      <c r="Q38" s="141" t="e">
        <f t="shared" si="8"/>
        <v>#VALUE!</v>
      </c>
      <c r="R38" s="41"/>
      <c r="S38" s="41"/>
      <c r="T38" s="57">
        <f t="shared" si="9"/>
        <v>0</v>
      </c>
      <c r="U38" s="41"/>
      <c r="V38" s="41" t="s">
        <v>34</v>
      </c>
      <c r="W38" s="54">
        <f t="shared" si="10"/>
        <v>0</v>
      </c>
      <c r="X38" s="40"/>
      <c r="Y38" s="40"/>
      <c r="Z38" s="47"/>
      <c r="AA38" s="40"/>
      <c r="AB38" s="40"/>
      <c r="AC38" s="91" t="e">
        <f t="shared" si="5"/>
        <v>#VALUE!</v>
      </c>
    </row>
    <row r="39" spans="1:29" ht="15" hidden="1" customHeight="1" x14ac:dyDescent="0.25">
      <c r="A39" s="407"/>
      <c r="B39" s="415"/>
      <c r="C39" s="418"/>
      <c r="D39" s="163"/>
      <c r="E39" s="54">
        <f t="shared" si="1"/>
        <v>405844.64</v>
      </c>
      <c r="F39" s="58">
        <f t="shared" ref="F39:AB39" si="12">F40+F41+F42+F43+F44+F45+F46</f>
        <v>0</v>
      </c>
      <c r="G39" s="58">
        <f t="shared" si="12"/>
        <v>227773.6</v>
      </c>
      <c r="H39" s="58">
        <f t="shared" si="12"/>
        <v>178071.04000000001</v>
      </c>
      <c r="I39" s="58">
        <f t="shared" si="12"/>
        <v>0</v>
      </c>
      <c r="J39" s="58">
        <f t="shared" si="12"/>
        <v>0</v>
      </c>
      <c r="K39" s="141">
        <f t="shared" si="7"/>
        <v>148744.99</v>
      </c>
      <c r="L39" s="58">
        <f t="shared" si="12"/>
        <v>0</v>
      </c>
      <c r="M39" s="58">
        <f t="shared" si="12"/>
        <v>148744.99</v>
      </c>
      <c r="N39" s="58"/>
      <c r="O39" s="58">
        <f t="shared" si="12"/>
        <v>0</v>
      </c>
      <c r="P39" s="58">
        <f t="shared" si="12"/>
        <v>0</v>
      </c>
      <c r="Q39" s="141">
        <f t="shared" si="8"/>
        <v>148744.99</v>
      </c>
      <c r="R39" s="58">
        <f t="shared" si="12"/>
        <v>0</v>
      </c>
      <c r="S39" s="58">
        <f t="shared" si="12"/>
        <v>148744.99</v>
      </c>
      <c r="T39" s="57">
        <f t="shared" si="9"/>
        <v>0</v>
      </c>
      <c r="U39" s="58">
        <f t="shared" si="12"/>
        <v>0</v>
      </c>
      <c r="V39" s="58">
        <f t="shared" si="12"/>
        <v>0</v>
      </c>
      <c r="W39" s="54">
        <f t="shared" si="10"/>
        <v>0</v>
      </c>
      <c r="X39" s="41">
        <f t="shared" si="12"/>
        <v>0</v>
      </c>
      <c r="Y39" s="41"/>
      <c r="Z39" s="58"/>
      <c r="AA39" s="41"/>
      <c r="AB39" s="41">
        <f t="shared" si="12"/>
        <v>0</v>
      </c>
      <c r="AC39" s="91">
        <f t="shared" si="5"/>
        <v>0</v>
      </c>
    </row>
    <row r="40" spans="1:29" ht="93" hidden="1" customHeight="1" x14ac:dyDescent="0.25">
      <c r="A40" s="407"/>
      <c r="B40" s="415"/>
      <c r="C40" s="418"/>
      <c r="D40" s="412" t="s">
        <v>28</v>
      </c>
      <c r="E40" s="54">
        <f t="shared" si="1"/>
        <v>206761.7</v>
      </c>
      <c r="F40" s="36"/>
      <c r="G40" s="36">
        <v>136906.20000000001</v>
      </c>
      <c r="H40" s="36">
        <v>69855.5</v>
      </c>
      <c r="I40" s="36"/>
      <c r="J40" s="36"/>
      <c r="K40" s="141">
        <f t="shared" si="7"/>
        <v>126235.67</v>
      </c>
      <c r="L40" s="36"/>
      <c r="M40" s="36">
        <v>126235.67</v>
      </c>
      <c r="N40" s="36"/>
      <c r="O40" s="36"/>
      <c r="P40" s="36"/>
      <c r="Q40" s="141">
        <f t="shared" si="8"/>
        <v>126235.67</v>
      </c>
      <c r="R40" s="36"/>
      <c r="S40" s="36">
        <v>126235.67</v>
      </c>
      <c r="T40" s="57">
        <f t="shared" si="9"/>
        <v>0</v>
      </c>
      <c r="U40" s="36"/>
      <c r="V40" s="36"/>
      <c r="W40" s="54">
        <f t="shared" si="10"/>
        <v>0</v>
      </c>
      <c r="X40" s="40"/>
      <c r="Y40" s="40"/>
      <c r="Z40" s="47"/>
      <c r="AA40" s="40"/>
      <c r="AB40" s="40"/>
      <c r="AC40" s="91">
        <f t="shared" si="5"/>
        <v>0</v>
      </c>
    </row>
    <row r="41" spans="1:29" ht="108.75" hidden="1" customHeight="1" x14ac:dyDescent="0.25">
      <c r="A41" s="407"/>
      <c r="B41" s="415"/>
      <c r="C41" s="418"/>
      <c r="D41" s="412"/>
      <c r="E41" s="54">
        <f t="shared" si="1"/>
        <v>110951.09999999999</v>
      </c>
      <c r="F41" s="36"/>
      <c r="G41" s="36">
        <v>80793.899999999994</v>
      </c>
      <c r="H41" s="36">
        <v>30157.200000000001</v>
      </c>
      <c r="I41" s="36"/>
      <c r="J41" s="36"/>
      <c r="K41" s="141">
        <f t="shared" si="7"/>
        <v>11036.22</v>
      </c>
      <c r="L41" s="36"/>
      <c r="M41" s="36">
        <v>11036.22</v>
      </c>
      <c r="N41" s="36"/>
      <c r="O41" s="36"/>
      <c r="P41" s="36"/>
      <c r="Q41" s="141">
        <f t="shared" si="8"/>
        <v>11036.22</v>
      </c>
      <c r="R41" s="36"/>
      <c r="S41" s="36">
        <v>11036.22</v>
      </c>
      <c r="T41" s="57">
        <f t="shared" si="9"/>
        <v>0</v>
      </c>
      <c r="U41" s="36"/>
      <c r="V41" s="36"/>
      <c r="W41" s="54">
        <f t="shared" si="10"/>
        <v>0</v>
      </c>
      <c r="X41" s="40"/>
      <c r="Y41" s="40"/>
      <c r="Z41" s="47"/>
      <c r="AA41" s="40"/>
      <c r="AB41" s="40"/>
      <c r="AC41" s="91">
        <f t="shared" si="5"/>
        <v>0</v>
      </c>
    </row>
    <row r="42" spans="1:29" ht="98.25" hidden="1" customHeight="1" x14ac:dyDescent="0.25">
      <c r="A42" s="407"/>
      <c r="B42" s="415"/>
      <c r="C42" s="418"/>
      <c r="D42" s="412"/>
      <c r="E42" s="54">
        <f t="shared" si="1"/>
        <v>12059.099999999999</v>
      </c>
      <c r="F42" s="36"/>
      <c r="G42" s="36"/>
      <c r="H42" s="36">
        <f>6935.2+5123.9</f>
        <v>12059.099999999999</v>
      </c>
      <c r="I42" s="36"/>
      <c r="J42" s="36"/>
      <c r="K42" s="141">
        <f t="shared" si="7"/>
        <v>0</v>
      </c>
      <c r="L42" s="36"/>
      <c r="M42" s="36"/>
      <c r="N42" s="36"/>
      <c r="O42" s="36"/>
      <c r="P42" s="36"/>
      <c r="Q42" s="141">
        <f t="shared" si="8"/>
        <v>0</v>
      </c>
      <c r="R42" s="36"/>
      <c r="S42" s="36"/>
      <c r="T42" s="57">
        <f t="shared" si="9"/>
        <v>0</v>
      </c>
      <c r="U42" s="36"/>
      <c r="V42" s="36"/>
      <c r="W42" s="54">
        <f t="shared" si="10"/>
        <v>0</v>
      </c>
      <c r="X42" s="40"/>
      <c r="Y42" s="40"/>
      <c r="Z42" s="47"/>
      <c r="AA42" s="40"/>
      <c r="AB42" s="40"/>
      <c r="AC42" s="91" t="e">
        <f t="shared" si="5"/>
        <v>#DIV/0!</v>
      </c>
    </row>
    <row r="43" spans="1:29" ht="75" hidden="1" customHeight="1" x14ac:dyDescent="0.25">
      <c r="A43" s="407"/>
      <c r="B43" s="415"/>
      <c r="C43" s="418"/>
      <c r="D43" s="412"/>
      <c r="E43" s="54">
        <f t="shared" si="1"/>
        <v>7074.84</v>
      </c>
      <c r="F43" s="36"/>
      <c r="G43" s="36"/>
      <c r="H43" s="36">
        <v>7074.84</v>
      </c>
      <c r="I43" s="36"/>
      <c r="J43" s="36"/>
      <c r="K43" s="141">
        <f t="shared" si="7"/>
        <v>0</v>
      </c>
      <c r="L43" s="36"/>
      <c r="M43" s="36"/>
      <c r="N43" s="36"/>
      <c r="O43" s="36"/>
      <c r="P43" s="36"/>
      <c r="Q43" s="141">
        <f t="shared" si="8"/>
        <v>0</v>
      </c>
      <c r="R43" s="36"/>
      <c r="S43" s="36"/>
      <c r="T43" s="57">
        <f t="shared" si="9"/>
        <v>0</v>
      </c>
      <c r="U43" s="36"/>
      <c r="V43" s="36"/>
      <c r="W43" s="54">
        <f t="shared" si="10"/>
        <v>0</v>
      </c>
      <c r="X43" s="40"/>
      <c r="Y43" s="40"/>
      <c r="Z43" s="47"/>
      <c r="AA43" s="40"/>
      <c r="AB43" s="40"/>
      <c r="AC43" s="91" t="e">
        <f t="shared" si="5"/>
        <v>#DIV/0!</v>
      </c>
    </row>
    <row r="44" spans="1:29" ht="70.5" hidden="1" customHeight="1" x14ac:dyDescent="0.25">
      <c r="A44" s="407"/>
      <c r="B44" s="415"/>
      <c r="C44" s="418"/>
      <c r="D44" s="412"/>
      <c r="E44" s="54">
        <f t="shared" si="1"/>
        <v>16083.7</v>
      </c>
      <c r="F44" s="36"/>
      <c r="G44" s="36"/>
      <c r="H44" s="36">
        <v>16083.7</v>
      </c>
      <c r="I44" s="36"/>
      <c r="J44" s="36"/>
      <c r="K44" s="141">
        <f t="shared" si="7"/>
        <v>0</v>
      </c>
      <c r="L44" s="36"/>
      <c r="M44" s="36"/>
      <c r="N44" s="36"/>
      <c r="O44" s="36"/>
      <c r="P44" s="36"/>
      <c r="Q44" s="141">
        <f t="shared" si="8"/>
        <v>0</v>
      </c>
      <c r="R44" s="36"/>
      <c r="S44" s="36"/>
      <c r="T44" s="57">
        <f t="shared" si="9"/>
        <v>0</v>
      </c>
      <c r="U44" s="36"/>
      <c r="V44" s="36"/>
      <c r="W44" s="54">
        <f t="shared" si="10"/>
        <v>0</v>
      </c>
      <c r="X44" s="40"/>
      <c r="Y44" s="40"/>
      <c r="Z44" s="47"/>
      <c r="AA44" s="40"/>
      <c r="AB44" s="40"/>
      <c r="AC44" s="91" t="e">
        <f t="shared" si="5"/>
        <v>#DIV/0!</v>
      </c>
    </row>
    <row r="45" spans="1:29" ht="53.25" hidden="1" customHeight="1" x14ac:dyDescent="0.25">
      <c r="A45" s="407"/>
      <c r="B45" s="415"/>
      <c r="C45" s="418"/>
      <c r="D45" s="412"/>
      <c r="E45" s="54">
        <f t="shared" si="1"/>
        <v>42914.5</v>
      </c>
      <c r="F45" s="36"/>
      <c r="G45" s="36">
        <v>10073.5</v>
      </c>
      <c r="H45" s="36">
        <v>32841</v>
      </c>
      <c r="I45" s="36"/>
      <c r="J45" s="36"/>
      <c r="K45" s="141">
        <f t="shared" si="7"/>
        <v>11473.1</v>
      </c>
      <c r="L45" s="36"/>
      <c r="M45" s="36">
        <v>11473.1</v>
      </c>
      <c r="N45" s="36"/>
      <c r="O45" s="36"/>
      <c r="P45" s="36"/>
      <c r="Q45" s="141">
        <f t="shared" si="8"/>
        <v>11473.1</v>
      </c>
      <c r="R45" s="36"/>
      <c r="S45" s="36">
        <v>11473.1</v>
      </c>
      <c r="T45" s="57">
        <f t="shared" si="9"/>
        <v>0</v>
      </c>
      <c r="U45" s="36"/>
      <c r="V45" s="36"/>
      <c r="W45" s="54">
        <f t="shared" si="10"/>
        <v>0</v>
      </c>
      <c r="X45" s="40"/>
      <c r="Y45" s="40"/>
      <c r="Z45" s="47"/>
      <c r="AA45" s="40"/>
      <c r="AB45" s="40"/>
      <c r="AC45" s="91">
        <f t="shared" si="5"/>
        <v>0</v>
      </c>
    </row>
    <row r="46" spans="1:29" ht="201" hidden="1" customHeight="1" x14ac:dyDescent="0.25">
      <c r="A46" s="407"/>
      <c r="B46" s="415"/>
      <c r="C46" s="418"/>
      <c r="D46" s="412"/>
      <c r="E46" s="54">
        <f t="shared" si="1"/>
        <v>9999.7000000000007</v>
      </c>
      <c r="F46" s="36"/>
      <c r="G46" s="36"/>
      <c r="H46" s="36">
        <v>9999.7000000000007</v>
      </c>
      <c r="I46" s="36"/>
      <c r="J46" s="36"/>
      <c r="K46" s="141">
        <f t="shared" si="7"/>
        <v>0</v>
      </c>
      <c r="L46" s="36"/>
      <c r="M46" s="36"/>
      <c r="N46" s="36"/>
      <c r="O46" s="36"/>
      <c r="P46" s="36"/>
      <c r="Q46" s="141">
        <f t="shared" si="8"/>
        <v>0</v>
      </c>
      <c r="R46" s="36"/>
      <c r="S46" s="36"/>
      <c r="T46" s="57">
        <f t="shared" si="9"/>
        <v>0</v>
      </c>
      <c r="U46" s="36"/>
      <c r="V46" s="36"/>
      <c r="W46" s="54">
        <f t="shared" si="10"/>
        <v>0</v>
      </c>
      <c r="X46" s="40"/>
      <c r="Y46" s="40"/>
      <c r="Z46" s="47"/>
      <c r="AA46" s="40"/>
      <c r="AB46" s="40"/>
      <c r="AC46" s="91" t="e">
        <f t="shared" si="5"/>
        <v>#DIV/0!</v>
      </c>
    </row>
    <row r="47" spans="1:29" ht="15" hidden="1" customHeight="1" x14ac:dyDescent="0.25">
      <c r="A47" s="407"/>
      <c r="B47" s="415"/>
      <c r="C47" s="418"/>
      <c r="D47" s="164"/>
      <c r="E47" s="54">
        <f t="shared" si="1"/>
        <v>418907.73800000001</v>
      </c>
      <c r="F47" s="58">
        <f t="shared" ref="F47:AB47" si="13">F39+F32</f>
        <v>0</v>
      </c>
      <c r="G47" s="58">
        <f t="shared" si="13"/>
        <v>227773.6</v>
      </c>
      <c r="H47" s="58">
        <f t="shared" si="13"/>
        <v>191134.13800000001</v>
      </c>
      <c r="I47" s="58">
        <f t="shared" si="13"/>
        <v>0</v>
      </c>
      <c r="J47" s="58">
        <f t="shared" si="13"/>
        <v>0</v>
      </c>
      <c r="K47" s="141">
        <f t="shared" si="7"/>
        <v>148744.99</v>
      </c>
      <c r="L47" s="58">
        <f t="shared" si="13"/>
        <v>0</v>
      </c>
      <c r="M47" s="58">
        <f t="shared" si="13"/>
        <v>148744.99</v>
      </c>
      <c r="N47" s="58"/>
      <c r="O47" s="58">
        <f t="shared" si="13"/>
        <v>0</v>
      </c>
      <c r="P47" s="58">
        <f t="shared" si="13"/>
        <v>0</v>
      </c>
      <c r="Q47" s="141">
        <f t="shared" si="8"/>
        <v>148744.99</v>
      </c>
      <c r="R47" s="58">
        <f t="shared" si="13"/>
        <v>0</v>
      </c>
      <c r="S47" s="58">
        <f t="shared" si="13"/>
        <v>148744.99</v>
      </c>
      <c r="T47" s="57">
        <f t="shared" si="9"/>
        <v>0</v>
      </c>
      <c r="U47" s="58">
        <f t="shared" si="13"/>
        <v>0</v>
      </c>
      <c r="V47" s="58">
        <f t="shared" si="13"/>
        <v>0</v>
      </c>
      <c r="W47" s="54">
        <f t="shared" si="10"/>
        <v>0</v>
      </c>
      <c r="X47" s="41">
        <f t="shared" si="13"/>
        <v>0</v>
      </c>
      <c r="Y47" s="41"/>
      <c r="Z47" s="58"/>
      <c r="AA47" s="41"/>
      <c r="AB47" s="41">
        <f t="shared" si="13"/>
        <v>0</v>
      </c>
      <c r="AC47" s="91">
        <f t="shared" si="5"/>
        <v>0</v>
      </c>
    </row>
    <row r="48" spans="1:29" ht="15" hidden="1" customHeight="1" x14ac:dyDescent="0.25">
      <c r="A48" s="407"/>
      <c r="B48" s="415"/>
      <c r="C48" s="418"/>
      <c r="D48" s="164"/>
      <c r="E48" s="54" t="e">
        <f t="shared" si="1"/>
        <v>#REF!</v>
      </c>
      <c r="F48" s="63" t="e">
        <f>F47+#REF!</f>
        <v>#REF!</v>
      </c>
      <c r="G48" s="63" t="e">
        <f>G47+#REF!</f>
        <v>#REF!</v>
      </c>
      <c r="H48" s="63" t="e">
        <f>H47+#REF!</f>
        <v>#REF!</v>
      </c>
      <c r="I48" s="63" t="e">
        <f>I47+#REF!</f>
        <v>#REF!</v>
      </c>
      <c r="J48" s="63" t="e">
        <f>J47+#REF!</f>
        <v>#REF!</v>
      </c>
      <c r="K48" s="141" t="e">
        <f t="shared" si="7"/>
        <v>#REF!</v>
      </c>
      <c r="L48" s="63" t="e">
        <f>L47+#REF!</f>
        <v>#REF!</v>
      </c>
      <c r="M48" s="63" t="e">
        <f>M47+#REF!</f>
        <v>#REF!</v>
      </c>
      <c r="N48" s="63"/>
      <c r="O48" s="63" t="e">
        <f>O47+#REF!</f>
        <v>#REF!</v>
      </c>
      <c r="P48" s="63" t="e">
        <f>P47+#REF!</f>
        <v>#REF!</v>
      </c>
      <c r="Q48" s="141" t="e">
        <f t="shared" si="8"/>
        <v>#REF!</v>
      </c>
      <c r="R48" s="63" t="e">
        <f>R47+#REF!</f>
        <v>#REF!</v>
      </c>
      <c r="S48" s="63" t="e">
        <f>S47+#REF!</f>
        <v>#REF!</v>
      </c>
      <c r="T48" s="57">
        <f t="shared" si="9"/>
        <v>0</v>
      </c>
      <c r="U48" s="63" t="e">
        <f>U47+#REF!</f>
        <v>#REF!</v>
      </c>
      <c r="V48" s="63" t="e">
        <f>V47+#REF!</f>
        <v>#REF!</v>
      </c>
      <c r="W48" s="54" t="e">
        <f t="shared" si="10"/>
        <v>#REF!</v>
      </c>
      <c r="X48" s="65" t="e">
        <f>X47+#REF!</f>
        <v>#REF!</v>
      </c>
      <c r="Y48" s="65"/>
      <c r="Z48" s="63"/>
      <c r="AA48" s="65"/>
      <c r="AB48" s="65" t="e">
        <f>AB47+#REF!</f>
        <v>#REF!</v>
      </c>
      <c r="AC48" s="91" t="e">
        <f t="shared" si="5"/>
        <v>#REF!</v>
      </c>
    </row>
    <row r="49" spans="1:29" ht="15" hidden="1" customHeight="1" x14ac:dyDescent="0.25">
      <c r="A49" s="407"/>
      <c r="B49" s="415"/>
      <c r="C49" s="418"/>
      <c r="D49" s="245"/>
      <c r="E49" s="54">
        <f t="shared" si="1"/>
        <v>0</v>
      </c>
      <c r="F49" s="3"/>
      <c r="G49" s="3"/>
      <c r="H49" s="3"/>
      <c r="I49" s="3"/>
      <c r="J49" s="3"/>
      <c r="K49" s="141">
        <f t="shared" si="7"/>
        <v>0</v>
      </c>
      <c r="L49" s="3"/>
      <c r="M49" s="3"/>
      <c r="N49" s="3"/>
      <c r="O49" s="3"/>
      <c r="P49" s="3"/>
      <c r="Q49" s="141">
        <f t="shared" si="8"/>
        <v>0</v>
      </c>
      <c r="R49" s="3"/>
      <c r="S49" s="3"/>
      <c r="T49" s="57">
        <f t="shared" si="9"/>
        <v>0</v>
      </c>
      <c r="U49" s="3"/>
      <c r="V49" s="3"/>
      <c r="W49" s="54">
        <f t="shared" si="10"/>
        <v>0</v>
      </c>
      <c r="X49" s="139"/>
      <c r="Y49" s="139"/>
      <c r="Z49" s="3"/>
      <c r="AA49" s="139"/>
      <c r="AB49" s="139"/>
      <c r="AC49" s="91" t="e">
        <f t="shared" si="5"/>
        <v>#DIV/0!</v>
      </c>
    </row>
    <row r="50" spans="1:29" ht="15" hidden="1" customHeight="1" x14ac:dyDescent="0.25">
      <c r="A50" s="407"/>
      <c r="B50" s="415"/>
      <c r="C50" s="418"/>
      <c r="D50" s="245"/>
      <c r="E50" s="54">
        <f t="shared" si="1"/>
        <v>0</v>
      </c>
      <c r="F50" s="3"/>
      <c r="G50" s="3"/>
      <c r="H50" s="3"/>
      <c r="I50" s="3"/>
      <c r="J50" s="3"/>
      <c r="K50" s="141">
        <f t="shared" si="7"/>
        <v>0</v>
      </c>
      <c r="L50" s="3"/>
      <c r="M50" s="3"/>
      <c r="N50" s="3"/>
      <c r="O50" s="3"/>
      <c r="P50" s="3"/>
      <c r="Q50" s="141">
        <f t="shared" si="8"/>
        <v>0</v>
      </c>
      <c r="R50" s="3"/>
      <c r="S50" s="3"/>
      <c r="T50" s="57">
        <f t="shared" si="9"/>
        <v>0</v>
      </c>
      <c r="U50" s="3"/>
      <c r="V50" s="3"/>
      <c r="W50" s="54">
        <f t="shared" si="10"/>
        <v>0</v>
      </c>
      <c r="X50" s="139"/>
      <c r="Y50" s="139"/>
      <c r="Z50" s="3"/>
      <c r="AA50" s="139"/>
      <c r="AB50" s="139"/>
      <c r="AC50" s="91" t="e">
        <f t="shared" si="5"/>
        <v>#DIV/0!</v>
      </c>
    </row>
    <row r="51" spans="1:29" ht="15" hidden="1" customHeight="1" x14ac:dyDescent="0.25">
      <c r="A51" s="407"/>
      <c r="B51" s="415"/>
      <c r="C51" s="418"/>
      <c r="D51" s="246"/>
      <c r="E51" s="54">
        <f t="shared" si="1"/>
        <v>0</v>
      </c>
      <c r="F51" s="3"/>
      <c r="G51" s="3"/>
      <c r="H51" s="3"/>
      <c r="I51" s="3"/>
      <c r="J51" s="3"/>
      <c r="K51" s="141">
        <f t="shared" si="7"/>
        <v>0</v>
      </c>
      <c r="L51" s="3"/>
      <c r="M51" s="3"/>
      <c r="N51" s="3"/>
      <c r="O51" s="3"/>
      <c r="P51" s="3"/>
      <c r="Q51" s="141">
        <f t="shared" si="8"/>
        <v>0</v>
      </c>
      <c r="R51" s="3"/>
      <c r="S51" s="3"/>
      <c r="T51" s="57">
        <f t="shared" si="9"/>
        <v>0</v>
      </c>
      <c r="U51" s="3"/>
      <c r="V51" s="3"/>
      <c r="W51" s="54">
        <f t="shared" si="10"/>
        <v>0</v>
      </c>
      <c r="X51" s="139"/>
      <c r="Y51" s="139"/>
      <c r="Z51" s="3"/>
      <c r="AA51" s="139"/>
      <c r="AB51" s="139"/>
      <c r="AC51" s="91" t="e">
        <f t="shared" si="5"/>
        <v>#DIV/0!</v>
      </c>
    </row>
    <row r="52" spans="1:29" ht="15" hidden="1" customHeight="1" x14ac:dyDescent="0.25">
      <c r="A52" s="407"/>
      <c r="B52" s="415"/>
      <c r="C52" s="418"/>
      <c r="D52" s="246"/>
      <c r="E52" s="54">
        <f t="shared" si="1"/>
        <v>0</v>
      </c>
      <c r="F52" s="3"/>
      <c r="G52" s="3"/>
      <c r="H52" s="3"/>
      <c r="I52" s="3"/>
      <c r="J52" s="3"/>
      <c r="K52" s="141">
        <f t="shared" si="7"/>
        <v>0</v>
      </c>
      <c r="L52" s="3"/>
      <c r="M52" s="3"/>
      <c r="N52" s="3"/>
      <c r="O52" s="3"/>
      <c r="P52" s="3"/>
      <c r="Q52" s="141">
        <f t="shared" si="8"/>
        <v>0</v>
      </c>
      <c r="R52" s="3"/>
      <c r="S52" s="3"/>
      <c r="T52" s="57">
        <f t="shared" si="9"/>
        <v>0</v>
      </c>
      <c r="U52" s="3"/>
      <c r="V52" s="3"/>
      <c r="W52" s="54">
        <f t="shared" si="10"/>
        <v>0</v>
      </c>
      <c r="X52" s="139"/>
      <c r="Y52" s="139"/>
      <c r="Z52" s="3"/>
      <c r="AA52" s="139"/>
      <c r="AB52" s="139"/>
      <c r="AC52" s="91" t="e">
        <f t="shared" si="5"/>
        <v>#DIV/0!</v>
      </c>
    </row>
    <row r="53" spans="1:29" ht="70.5" customHeight="1" x14ac:dyDescent="0.25">
      <c r="A53" s="407"/>
      <c r="B53" s="415"/>
      <c r="C53" s="418"/>
      <c r="D53" s="243" t="s">
        <v>276</v>
      </c>
      <c r="E53" s="54">
        <f t="shared" si="1"/>
        <v>20.14</v>
      </c>
      <c r="F53" s="16"/>
      <c r="G53" s="16"/>
      <c r="H53" s="170">
        <v>20.14</v>
      </c>
      <c r="I53" s="16"/>
      <c r="J53" s="16"/>
      <c r="K53" s="141">
        <f t="shared" si="7"/>
        <v>20.14</v>
      </c>
      <c r="L53" s="16"/>
      <c r="M53" s="16"/>
      <c r="N53" s="170">
        <v>20.14</v>
      </c>
      <c r="O53" s="16"/>
      <c r="P53" s="16"/>
      <c r="Q53" s="141">
        <f t="shared" si="8"/>
        <v>20.14</v>
      </c>
      <c r="R53" s="16"/>
      <c r="S53" s="16"/>
      <c r="T53" s="57">
        <f t="shared" si="9"/>
        <v>20.14</v>
      </c>
      <c r="U53" s="16"/>
      <c r="V53" s="16"/>
      <c r="W53" s="54">
        <f t="shared" si="10"/>
        <v>20.14</v>
      </c>
      <c r="X53" s="139"/>
      <c r="Y53" s="139"/>
      <c r="Z53" s="369">
        <v>20.14</v>
      </c>
      <c r="AA53" s="139"/>
      <c r="AB53" s="139"/>
      <c r="AC53" s="91">
        <f t="shared" si="5"/>
        <v>100</v>
      </c>
    </row>
    <row r="54" spans="1:29" ht="30" x14ac:dyDescent="0.25">
      <c r="A54" s="407"/>
      <c r="B54" s="415"/>
      <c r="C54" s="418"/>
      <c r="D54" s="243" t="s">
        <v>277</v>
      </c>
      <c r="E54" s="54">
        <f t="shared" si="1"/>
        <v>18.95</v>
      </c>
      <c r="F54" s="16"/>
      <c r="G54" s="16"/>
      <c r="H54" s="170">
        <v>18.95</v>
      </c>
      <c r="I54" s="16"/>
      <c r="J54" s="16"/>
      <c r="K54" s="141">
        <f t="shared" si="7"/>
        <v>0</v>
      </c>
      <c r="L54" s="16"/>
      <c r="M54" s="16"/>
      <c r="N54" s="170">
        <v>0</v>
      </c>
      <c r="O54" s="16"/>
      <c r="P54" s="16"/>
      <c r="Q54" s="141">
        <f t="shared" si="8"/>
        <v>0</v>
      </c>
      <c r="R54" s="16"/>
      <c r="S54" s="16"/>
      <c r="T54" s="57">
        <f t="shared" si="9"/>
        <v>0</v>
      </c>
      <c r="U54" s="16"/>
      <c r="V54" s="16"/>
      <c r="W54" s="54">
        <f t="shared" si="10"/>
        <v>0</v>
      </c>
      <c r="X54" s="139"/>
      <c r="Y54" s="139"/>
      <c r="Z54" s="170"/>
      <c r="AA54" s="139"/>
      <c r="AB54" s="139"/>
      <c r="AC54" s="91" t="e">
        <f t="shared" si="5"/>
        <v>#DIV/0!</v>
      </c>
    </row>
    <row r="55" spans="1:29" ht="30" x14ac:dyDescent="0.25">
      <c r="A55" s="407"/>
      <c r="B55" s="415"/>
      <c r="C55" s="418"/>
      <c r="D55" s="243" t="s">
        <v>278</v>
      </c>
      <c r="E55" s="54">
        <f t="shared" si="1"/>
        <v>18.95</v>
      </c>
      <c r="F55" s="16"/>
      <c r="G55" s="16"/>
      <c r="H55" s="57">
        <v>18.95</v>
      </c>
      <c r="I55" s="16"/>
      <c r="J55" s="16"/>
      <c r="K55" s="141">
        <f t="shared" si="7"/>
        <v>0</v>
      </c>
      <c r="L55" s="16"/>
      <c r="M55" s="16"/>
      <c r="N55" s="170">
        <v>0</v>
      </c>
      <c r="O55" s="16"/>
      <c r="P55" s="16"/>
      <c r="Q55" s="141">
        <f t="shared" si="8"/>
        <v>0</v>
      </c>
      <c r="R55" s="16"/>
      <c r="S55" s="16"/>
      <c r="T55" s="57">
        <f t="shared" si="9"/>
        <v>0</v>
      </c>
      <c r="U55" s="16"/>
      <c r="V55" s="16"/>
      <c r="W55" s="54">
        <f t="shared" si="10"/>
        <v>0</v>
      </c>
      <c r="X55" s="139"/>
      <c r="Y55" s="139"/>
      <c r="Z55" s="170"/>
      <c r="AA55" s="139"/>
      <c r="AB55" s="139"/>
      <c r="AC55" s="91" t="e">
        <f t="shared" si="5"/>
        <v>#DIV/0!</v>
      </c>
    </row>
    <row r="56" spans="1:29" ht="30" x14ac:dyDescent="0.25">
      <c r="A56" s="407"/>
      <c r="B56" s="415"/>
      <c r="C56" s="418"/>
      <c r="D56" s="243" t="s">
        <v>279</v>
      </c>
      <c r="E56" s="54">
        <f t="shared" si="1"/>
        <v>18.95</v>
      </c>
      <c r="F56" s="16"/>
      <c r="G56" s="16"/>
      <c r="H56" s="57">
        <v>18.95</v>
      </c>
      <c r="I56" s="16"/>
      <c r="J56" s="16"/>
      <c r="K56" s="141">
        <f t="shared" si="7"/>
        <v>0</v>
      </c>
      <c r="L56" s="16"/>
      <c r="M56" s="16"/>
      <c r="N56" s="170">
        <v>0</v>
      </c>
      <c r="O56" s="16"/>
      <c r="P56" s="16"/>
      <c r="Q56" s="141">
        <f t="shared" si="8"/>
        <v>0</v>
      </c>
      <c r="R56" s="16"/>
      <c r="S56" s="16"/>
      <c r="T56" s="57">
        <f t="shared" si="9"/>
        <v>0</v>
      </c>
      <c r="U56" s="16"/>
      <c r="V56" s="16"/>
      <c r="W56" s="54">
        <f t="shared" si="10"/>
        <v>0</v>
      </c>
      <c r="X56" s="139"/>
      <c r="Y56" s="139"/>
      <c r="Z56" s="170"/>
      <c r="AA56" s="139"/>
      <c r="AB56" s="139"/>
      <c r="AC56" s="91" t="e">
        <f t="shared" si="5"/>
        <v>#DIV/0!</v>
      </c>
    </row>
    <row r="57" spans="1:29" ht="45" x14ac:dyDescent="0.25">
      <c r="A57" s="407"/>
      <c r="B57" s="415"/>
      <c r="C57" s="418"/>
      <c r="D57" s="243" t="s">
        <v>280</v>
      </c>
      <c r="E57" s="54">
        <f t="shared" si="1"/>
        <v>23.68</v>
      </c>
      <c r="F57" s="171"/>
      <c r="G57" s="171"/>
      <c r="H57" s="57">
        <v>23.68</v>
      </c>
      <c r="I57" s="171"/>
      <c r="J57" s="171"/>
      <c r="K57" s="141">
        <f t="shared" si="7"/>
        <v>0</v>
      </c>
      <c r="L57" s="171"/>
      <c r="M57" s="171"/>
      <c r="N57" s="57">
        <v>0</v>
      </c>
      <c r="O57" s="171"/>
      <c r="P57" s="171"/>
      <c r="Q57" s="141">
        <f t="shared" si="8"/>
        <v>0</v>
      </c>
      <c r="R57" s="171"/>
      <c r="S57" s="171"/>
      <c r="T57" s="57">
        <f t="shared" si="9"/>
        <v>0</v>
      </c>
      <c r="U57" s="171"/>
      <c r="V57" s="171"/>
      <c r="W57" s="54">
        <f t="shared" si="10"/>
        <v>0</v>
      </c>
      <c r="X57" s="172"/>
      <c r="Y57" s="172"/>
      <c r="Z57" s="57"/>
      <c r="AA57" s="172"/>
      <c r="AB57" s="172"/>
      <c r="AC57" s="91" t="e">
        <f t="shared" si="5"/>
        <v>#DIV/0!</v>
      </c>
    </row>
    <row r="58" spans="1:29" ht="30" customHeight="1" x14ac:dyDescent="0.25">
      <c r="A58" s="407"/>
      <c r="B58" s="415"/>
      <c r="C58" s="418"/>
      <c r="D58" s="243" t="s">
        <v>281</v>
      </c>
      <c r="E58" s="54">
        <f t="shared" si="1"/>
        <v>18.95</v>
      </c>
      <c r="F58" s="171"/>
      <c r="G58" s="171"/>
      <c r="H58" s="57">
        <v>18.95</v>
      </c>
      <c r="I58" s="171"/>
      <c r="J58" s="171"/>
      <c r="K58" s="141">
        <f t="shared" si="7"/>
        <v>0</v>
      </c>
      <c r="L58" s="171"/>
      <c r="M58" s="171"/>
      <c r="N58" s="57">
        <v>0</v>
      </c>
      <c r="O58" s="171"/>
      <c r="P58" s="171"/>
      <c r="Q58" s="141">
        <f t="shared" si="8"/>
        <v>0</v>
      </c>
      <c r="R58" s="171"/>
      <c r="S58" s="171"/>
      <c r="T58" s="57">
        <f t="shared" si="9"/>
        <v>0</v>
      </c>
      <c r="U58" s="171"/>
      <c r="V58" s="171"/>
      <c r="W58" s="54">
        <f t="shared" si="10"/>
        <v>0</v>
      </c>
      <c r="X58" s="172"/>
      <c r="Y58" s="172"/>
      <c r="Z58" s="57"/>
      <c r="AA58" s="172"/>
      <c r="AB58" s="172"/>
      <c r="AC58" s="91" t="e">
        <f t="shared" si="5"/>
        <v>#DIV/0!</v>
      </c>
    </row>
    <row r="59" spans="1:29" ht="30" customHeight="1" x14ac:dyDescent="0.25">
      <c r="A59" s="407"/>
      <c r="B59" s="415"/>
      <c r="C59" s="418"/>
      <c r="D59" s="243" t="s">
        <v>282</v>
      </c>
      <c r="E59" s="54">
        <f t="shared" si="1"/>
        <v>14.21</v>
      </c>
      <c r="F59" s="171"/>
      <c r="G59" s="171"/>
      <c r="H59" s="57">
        <v>14.21</v>
      </c>
      <c r="I59" s="171"/>
      <c r="J59" s="171"/>
      <c r="K59" s="141">
        <f t="shared" si="7"/>
        <v>0</v>
      </c>
      <c r="L59" s="171"/>
      <c r="M59" s="171"/>
      <c r="N59" s="57">
        <v>0</v>
      </c>
      <c r="O59" s="171"/>
      <c r="P59" s="171"/>
      <c r="Q59" s="141">
        <f t="shared" si="8"/>
        <v>0</v>
      </c>
      <c r="R59" s="171"/>
      <c r="S59" s="171"/>
      <c r="T59" s="57">
        <f t="shared" si="9"/>
        <v>0</v>
      </c>
      <c r="U59" s="171"/>
      <c r="V59" s="171"/>
      <c r="W59" s="54">
        <f t="shared" si="10"/>
        <v>0</v>
      </c>
      <c r="X59" s="172"/>
      <c r="Y59" s="172"/>
      <c r="Z59" s="57"/>
      <c r="AA59" s="172"/>
      <c r="AB59" s="172"/>
      <c r="AC59" s="91" t="e">
        <f t="shared" si="5"/>
        <v>#DIV/0!</v>
      </c>
    </row>
    <row r="60" spans="1:29" ht="45" x14ac:dyDescent="0.25">
      <c r="A60" s="413"/>
      <c r="B60" s="416"/>
      <c r="C60" s="419"/>
      <c r="D60" s="243" t="s">
        <v>283</v>
      </c>
      <c r="E60" s="54">
        <f t="shared" si="1"/>
        <v>23.68</v>
      </c>
      <c r="F60" s="16"/>
      <c r="G60" s="16"/>
      <c r="H60" s="247">
        <v>23.68</v>
      </c>
      <c r="I60" s="16"/>
      <c r="J60" s="16"/>
      <c r="K60" s="141">
        <f t="shared" si="7"/>
        <v>0</v>
      </c>
      <c r="L60" s="16"/>
      <c r="M60" s="16"/>
      <c r="N60" s="247">
        <v>0</v>
      </c>
      <c r="O60" s="16"/>
      <c r="P60" s="16"/>
      <c r="Q60" s="141">
        <f t="shared" si="8"/>
        <v>0</v>
      </c>
      <c r="R60" s="16"/>
      <c r="S60" s="16"/>
      <c r="T60" s="57">
        <f t="shared" si="9"/>
        <v>0</v>
      </c>
      <c r="U60" s="16"/>
      <c r="V60" s="16"/>
      <c r="W60" s="54">
        <f t="shared" si="10"/>
        <v>0</v>
      </c>
      <c r="X60" s="139"/>
      <c r="Y60" s="139"/>
      <c r="Z60" s="139"/>
      <c r="AA60" s="139"/>
      <c r="AB60" s="139"/>
      <c r="AC60" s="91" t="e">
        <f t="shared" si="5"/>
        <v>#DIV/0!</v>
      </c>
    </row>
    <row r="61" spans="1:29" x14ac:dyDescent="0.25">
      <c r="A61" s="11"/>
      <c r="B61" s="136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AC61" s="30"/>
    </row>
    <row r="62" spans="1:29" x14ac:dyDescent="0.25">
      <c r="A62" s="11"/>
      <c r="B62" s="136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AC62" s="30"/>
    </row>
    <row r="63" spans="1:29" x14ac:dyDescent="0.25">
      <c r="A63" s="11"/>
      <c r="B63" s="136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AC63" s="30"/>
    </row>
    <row r="64" spans="1:29" x14ac:dyDescent="0.25">
      <c r="A64" s="11"/>
      <c r="B64" s="136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AC64" s="30"/>
    </row>
    <row r="65" spans="1:29" x14ac:dyDescent="0.25">
      <c r="A65" s="11"/>
      <c r="B65" s="136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AC65" s="30"/>
    </row>
  </sheetData>
  <mergeCells count="15">
    <mergeCell ref="D33:D38"/>
    <mergeCell ref="D40:D46"/>
    <mergeCell ref="A5:A60"/>
    <mergeCell ref="B5:B60"/>
    <mergeCell ref="C23:C60"/>
    <mergeCell ref="K3:P3"/>
    <mergeCell ref="Q3:V3"/>
    <mergeCell ref="W3:AB3"/>
    <mergeCell ref="B2:N2"/>
    <mergeCell ref="AC3:AC4"/>
    <mergeCell ref="A3:A4"/>
    <mergeCell ref="B3:B4"/>
    <mergeCell ref="C3:C4"/>
    <mergeCell ref="D3:D4"/>
    <mergeCell ref="E3:J3"/>
  </mergeCells>
  <pageMargins left="0.23622047244094491" right="0.23622047244094491" top="0.74803149606299213" bottom="0.74803149606299213" header="0.31496062992125984" footer="0.31496062992125984"/>
  <pageSetup paperSize="9" scale="37" orientation="landscape" r:id="rId1"/>
  <rowBreaks count="2" manualBreakCount="2">
    <brk id="17" max="28" man="1"/>
    <brk id="30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E1431"/>
  <sheetViews>
    <sheetView zoomScaleNormal="100" zoomScaleSheetLayoutView="20" workbookViewId="0">
      <pane xSplit="4" ySplit="6" topLeftCell="K49" activePane="bottomRight" state="frozen"/>
      <selection pane="topRight" activeCell="E1" sqref="E1"/>
      <selection pane="bottomLeft" activeCell="A7" sqref="A7"/>
      <selection pane="bottomRight" activeCell="Q49" sqref="Q49"/>
    </sheetView>
  </sheetViews>
  <sheetFormatPr defaultRowHeight="15" x14ac:dyDescent="0.25"/>
  <cols>
    <col min="1" max="1" width="4.85546875" style="6" customWidth="1"/>
    <col min="2" max="2" width="36.7109375" style="7" customWidth="1"/>
    <col min="3" max="3" width="21.85546875" style="4" customWidth="1"/>
    <col min="4" max="4" width="22.5703125" style="4" customWidth="1"/>
    <col min="5" max="5" width="14" style="6" customWidth="1"/>
    <col min="6" max="7" width="13.140625" style="4" customWidth="1"/>
    <col min="8" max="8" width="11.5703125" style="4" customWidth="1"/>
    <col min="9" max="9" width="10.42578125" style="4" customWidth="1"/>
    <col min="10" max="10" width="12.42578125" style="4" customWidth="1"/>
    <col min="11" max="11" width="12.7109375" style="6" customWidth="1"/>
    <col min="12" max="12" width="11.85546875" style="4" customWidth="1"/>
    <col min="13" max="13" width="11.28515625" style="4" customWidth="1"/>
    <col min="14" max="14" width="12" style="4" customWidth="1"/>
    <col min="15" max="15" width="10.28515625" style="4" customWidth="1"/>
    <col min="16" max="16" width="11.42578125" style="4" customWidth="1"/>
    <col min="17" max="17" width="12.7109375" style="4" customWidth="1"/>
    <col min="18" max="18" width="12.85546875" style="4" customWidth="1"/>
    <col min="19" max="19" width="11.5703125" style="4" customWidth="1"/>
    <col min="20" max="20" width="10.7109375" style="4" customWidth="1"/>
    <col min="21" max="21" width="10.5703125" style="4" customWidth="1"/>
    <col min="22" max="22" width="6.28515625" style="4" customWidth="1"/>
    <col min="23" max="23" width="11.5703125" style="30" customWidth="1"/>
    <col min="24" max="24" width="11.7109375" style="30" customWidth="1"/>
    <col min="25" max="25" width="12.42578125" style="30" customWidth="1"/>
    <col min="26" max="26" width="11.5703125" style="30" customWidth="1"/>
    <col min="27" max="27" width="11" style="30" customWidth="1"/>
    <col min="28" max="28" width="6" style="30" customWidth="1"/>
    <col min="29" max="29" width="12.42578125" style="24" bestFit="1" customWidth="1"/>
    <col min="30" max="16384" width="9.140625" style="24"/>
  </cols>
  <sheetData>
    <row r="1" spans="1:29" x14ac:dyDescent="0.25">
      <c r="A1" s="8"/>
      <c r="B1" s="9"/>
      <c r="C1" s="8"/>
      <c r="E1" s="8"/>
      <c r="K1" s="8"/>
    </row>
    <row r="2" spans="1:29" ht="49.5" customHeight="1" x14ac:dyDescent="0.25">
      <c r="A2" s="8"/>
      <c r="B2" s="394" t="s">
        <v>352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</row>
    <row r="3" spans="1:29" s="1" customFormat="1" x14ac:dyDescent="0.25">
      <c r="A3" s="395" t="s">
        <v>0</v>
      </c>
      <c r="B3" s="396" t="s">
        <v>8</v>
      </c>
      <c r="C3" s="389" t="s">
        <v>45</v>
      </c>
      <c r="D3" s="390" t="s">
        <v>7</v>
      </c>
      <c r="E3" s="391" t="s">
        <v>46</v>
      </c>
      <c r="F3" s="392"/>
      <c r="G3" s="392"/>
      <c r="H3" s="392"/>
      <c r="I3" s="392"/>
      <c r="J3" s="393"/>
      <c r="K3" s="388" t="s">
        <v>247</v>
      </c>
      <c r="L3" s="388"/>
      <c r="M3" s="388"/>
      <c r="N3" s="388"/>
      <c r="O3" s="388"/>
      <c r="P3" s="388"/>
      <c r="Q3" s="388" t="s">
        <v>248</v>
      </c>
      <c r="R3" s="388"/>
      <c r="S3" s="388"/>
      <c r="T3" s="388"/>
      <c r="U3" s="388"/>
      <c r="V3" s="388"/>
      <c r="W3" s="387" t="s">
        <v>345</v>
      </c>
      <c r="X3" s="387"/>
      <c r="Y3" s="387"/>
      <c r="Z3" s="387"/>
      <c r="AA3" s="387"/>
      <c r="AB3" s="387"/>
      <c r="AC3" s="385" t="s">
        <v>48</v>
      </c>
    </row>
    <row r="4" spans="1:29" s="2" customFormat="1" ht="66" customHeight="1" x14ac:dyDescent="0.25">
      <c r="A4" s="396"/>
      <c r="B4" s="427"/>
      <c r="C4" s="389"/>
      <c r="D4" s="390"/>
      <c r="E4" s="5" t="s">
        <v>1</v>
      </c>
      <c r="F4" s="25" t="s">
        <v>2</v>
      </c>
      <c r="G4" s="25" t="s">
        <v>3</v>
      </c>
      <c r="H4" s="25" t="s">
        <v>4</v>
      </c>
      <c r="I4" s="25" t="s">
        <v>5</v>
      </c>
      <c r="J4" s="78" t="s">
        <v>6</v>
      </c>
      <c r="K4" s="73" t="s">
        <v>1</v>
      </c>
      <c r="L4" s="25" t="s">
        <v>2</v>
      </c>
      <c r="M4" s="25" t="s">
        <v>3</v>
      </c>
      <c r="N4" s="25" t="s">
        <v>4</v>
      </c>
      <c r="O4" s="25" t="s">
        <v>5</v>
      </c>
      <c r="P4" s="78" t="s">
        <v>6</v>
      </c>
      <c r="Q4" s="73" t="s">
        <v>1</v>
      </c>
      <c r="R4" s="25" t="s">
        <v>2</v>
      </c>
      <c r="S4" s="25" t="s">
        <v>3</v>
      </c>
      <c r="T4" s="25" t="s">
        <v>4</v>
      </c>
      <c r="U4" s="25" t="s">
        <v>5</v>
      </c>
      <c r="V4" s="78" t="s">
        <v>6</v>
      </c>
      <c r="W4" s="73" t="s">
        <v>1</v>
      </c>
      <c r="X4" s="31" t="s">
        <v>2</v>
      </c>
      <c r="Y4" s="31" t="s">
        <v>3</v>
      </c>
      <c r="Z4" s="31" t="s">
        <v>4</v>
      </c>
      <c r="AA4" s="31" t="s">
        <v>5</v>
      </c>
      <c r="AB4" s="92" t="s">
        <v>6</v>
      </c>
      <c r="AC4" s="386"/>
    </row>
    <row r="5" spans="1:29" s="1" customFormat="1" ht="19.5" customHeight="1" x14ac:dyDescent="0.3">
      <c r="A5" s="406" t="s">
        <v>11</v>
      </c>
      <c r="B5" s="414" t="s">
        <v>328</v>
      </c>
      <c r="C5" s="425" t="s">
        <v>9</v>
      </c>
      <c r="D5" s="426"/>
      <c r="E5" s="314">
        <f>E6+E13+E39+E40+E41+E42+E26+E43+E44</f>
        <v>41255.490000000005</v>
      </c>
      <c r="F5" s="314">
        <f t="shared" ref="F5:AB5" si="0">F6+F13+F39+F40+F41+F42+F26+F43+F44</f>
        <v>0</v>
      </c>
      <c r="G5" s="314">
        <f t="shared" si="0"/>
        <v>39304.800000000003</v>
      </c>
      <c r="H5" s="314">
        <f t="shared" si="0"/>
        <v>1654.19</v>
      </c>
      <c r="I5" s="314">
        <f t="shared" si="0"/>
        <v>161.6</v>
      </c>
      <c r="J5" s="314">
        <f t="shared" si="0"/>
        <v>0</v>
      </c>
      <c r="K5" s="314">
        <f t="shared" si="0"/>
        <v>20408.21</v>
      </c>
      <c r="L5" s="314">
        <f t="shared" si="0"/>
        <v>0</v>
      </c>
      <c r="M5" s="314">
        <f t="shared" si="0"/>
        <v>19304.8</v>
      </c>
      <c r="N5" s="314">
        <f t="shared" si="0"/>
        <v>1022.6100000000001</v>
      </c>
      <c r="O5" s="314">
        <f t="shared" si="0"/>
        <v>80.8</v>
      </c>
      <c r="P5" s="314">
        <f t="shared" si="0"/>
        <v>0</v>
      </c>
      <c r="Q5" s="314">
        <f t="shared" si="0"/>
        <v>17182.63</v>
      </c>
      <c r="R5" s="314">
        <f t="shared" si="0"/>
        <v>0</v>
      </c>
      <c r="S5" s="314">
        <f t="shared" si="0"/>
        <v>16240.5</v>
      </c>
      <c r="T5" s="314">
        <f t="shared" si="0"/>
        <v>861.33000000000015</v>
      </c>
      <c r="U5" s="314">
        <f t="shared" si="0"/>
        <v>80.8</v>
      </c>
      <c r="V5" s="314">
        <f t="shared" si="0"/>
        <v>0</v>
      </c>
      <c r="W5" s="353">
        <f t="shared" si="0"/>
        <v>16350.585999999998</v>
      </c>
      <c r="X5" s="314">
        <f t="shared" si="0"/>
        <v>0</v>
      </c>
      <c r="Y5" s="314">
        <f t="shared" si="0"/>
        <v>15798.83</v>
      </c>
      <c r="Z5" s="314">
        <f t="shared" si="0"/>
        <v>551.75600000000009</v>
      </c>
      <c r="AA5" s="314">
        <f t="shared" si="0"/>
        <v>0</v>
      </c>
      <c r="AB5" s="314">
        <f t="shared" si="0"/>
        <v>0</v>
      </c>
      <c r="AC5" s="315">
        <f>W5/Q5%</f>
        <v>95.157644667900072</v>
      </c>
    </row>
    <row r="6" spans="1:29" s="1" customFormat="1" ht="19.5" customHeight="1" x14ac:dyDescent="0.25">
      <c r="A6" s="407"/>
      <c r="B6" s="415"/>
      <c r="C6" s="420" t="s">
        <v>145</v>
      </c>
      <c r="D6" s="421"/>
      <c r="E6" s="175">
        <f>E7+E8+E9+E10+E11+E12</f>
        <v>15789.48</v>
      </c>
      <c r="F6" s="175">
        <f t="shared" ref="F6:AB6" si="1">F7+F8+F9+F10+F11+F12</f>
        <v>0</v>
      </c>
      <c r="G6" s="175">
        <f t="shared" si="1"/>
        <v>15000</v>
      </c>
      <c r="H6" s="175">
        <f t="shared" si="1"/>
        <v>789.48</v>
      </c>
      <c r="I6" s="175">
        <f t="shared" si="1"/>
        <v>0</v>
      </c>
      <c r="J6" s="175">
        <f t="shared" si="1"/>
        <v>0</v>
      </c>
      <c r="K6" s="175">
        <f t="shared" si="1"/>
        <v>5263.16</v>
      </c>
      <c r="L6" s="175">
        <f t="shared" si="1"/>
        <v>0</v>
      </c>
      <c r="M6" s="175">
        <f t="shared" si="1"/>
        <v>5000</v>
      </c>
      <c r="N6" s="175">
        <f t="shared" si="1"/>
        <v>263.16000000000003</v>
      </c>
      <c r="O6" s="175">
        <f t="shared" si="1"/>
        <v>0</v>
      </c>
      <c r="P6" s="175">
        <f t="shared" si="1"/>
        <v>0</v>
      </c>
      <c r="Q6" s="175">
        <f t="shared" si="1"/>
        <v>5263.16</v>
      </c>
      <c r="R6" s="175">
        <f t="shared" si="1"/>
        <v>0</v>
      </c>
      <c r="S6" s="175">
        <f t="shared" si="1"/>
        <v>5000</v>
      </c>
      <c r="T6" s="175">
        <f t="shared" si="1"/>
        <v>263.16000000000003</v>
      </c>
      <c r="U6" s="175">
        <f t="shared" si="1"/>
        <v>0</v>
      </c>
      <c r="V6" s="175">
        <f t="shared" si="1"/>
        <v>0</v>
      </c>
      <c r="W6" s="371">
        <f t="shared" si="1"/>
        <v>5248.84</v>
      </c>
      <c r="X6" s="175">
        <f t="shared" si="1"/>
        <v>0</v>
      </c>
      <c r="Y6" s="175">
        <f t="shared" si="1"/>
        <v>4985.68</v>
      </c>
      <c r="Z6" s="175">
        <f t="shared" si="1"/>
        <v>263.16000000000003</v>
      </c>
      <c r="AA6" s="175">
        <f t="shared" si="1"/>
        <v>0</v>
      </c>
      <c r="AB6" s="175">
        <f t="shared" si="1"/>
        <v>0</v>
      </c>
      <c r="AC6" s="175">
        <f>W6/Q6%</f>
        <v>99.727920108831967</v>
      </c>
    </row>
    <row r="7" spans="1:29" ht="77.25" customHeight="1" x14ac:dyDescent="0.25">
      <c r="A7" s="407"/>
      <c r="B7" s="415"/>
      <c r="C7" s="422" t="s">
        <v>143</v>
      </c>
      <c r="D7" s="34" t="s">
        <v>183</v>
      </c>
      <c r="E7" s="54">
        <f t="shared" ref="E7:E10" si="2">J7+I7+H7+G7+F7</f>
        <v>1787.03</v>
      </c>
      <c r="F7" s="55"/>
      <c r="G7" s="56">
        <v>1523.87</v>
      </c>
      <c r="H7" s="56">
        <v>263.16000000000003</v>
      </c>
      <c r="I7" s="55"/>
      <c r="J7" s="82"/>
      <c r="K7" s="76">
        <f>L7+M7+N7+O7+P7</f>
        <v>1787.03</v>
      </c>
      <c r="L7" s="55"/>
      <c r="M7" s="56">
        <v>1523.87</v>
      </c>
      <c r="N7" s="56">
        <v>263.16000000000003</v>
      </c>
      <c r="O7" s="55"/>
      <c r="P7" s="82"/>
      <c r="Q7" s="76">
        <f>R7+S7+T7+U7+V7</f>
        <v>1787.03</v>
      </c>
      <c r="R7" s="55"/>
      <c r="S7" s="55">
        <v>1523.87</v>
      </c>
      <c r="T7" s="56">
        <v>263.16000000000003</v>
      </c>
      <c r="U7" s="55"/>
      <c r="V7" s="82"/>
      <c r="W7" s="196">
        <f t="shared" ref="W7:W38" si="3">X7+Y7+Z7+AA7+AB7</f>
        <v>1787.03</v>
      </c>
      <c r="X7" s="55"/>
      <c r="Y7" s="55">
        <v>1523.87</v>
      </c>
      <c r="Z7" s="56">
        <v>263.16000000000003</v>
      </c>
      <c r="AA7" s="55"/>
      <c r="AB7" s="82"/>
      <c r="AC7" s="155">
        <f t="shared" ref="AC7:AC36" si="4">W7/Q7%</f>
        <v>100</v>
      </c>
    </row>
    <row r="8" spans="1:29" ht="77.25" customHeight="1" x14ac:dyDescent="0.25">
      <c r="A8" s="407"/>
      <c r="B8" s="415"/>
      <c r="C8" s="423"/>
      <c r="D8" s="34" t="s">
        <v>86</v>
      </c>
      <c r="E8" s="54">
        <f t="shared" si="2"/>
        <v>2763.16</v>
      </c>
      <c r="F8" s="55"/>
      <c r="G8" s="56">
        <v>2500</v>
      </c>
      <c r="H8" s="56">
        <v>263.16000000000003</v>
      </c>
      <c r="I8" s="55"/>
      <c r="J8" s="82"/>
      <c r="K8" s="76">
        <f>L8+M8+N8+O8+P8</f>
        <v>0</v>
      </c>
      <c r="L8" s="55"/>
      <c r="M8" s="56"/>
      <c r="N8" s="56"/>
      <c r="O8" s="55"/>
      <c r="P8" s="82"/>
      <c r="Q8" s="76">
        <f>R8+S8+T8+U8+V8</f>
        <v>0</v>
      </c>
      <c r="R8" s="55"/>
      <c r="S8" s="55"/>
      <c r="T8" s="56"/>
      <c r="U8" s="55"/>
      <c r="V8" s="82"/>
      <c r="W8" s="196">
        <f t="shared" si="3"/>
        <v>0</v>
      </c>
      <c r="X8" s="55"/>
      <c r="Y8" s="55"/>
      <c r="Z8" s="56"/>
      <c r="AA8" s="55"/>
      <c r="AB8" s="82"/>
      <c r="AC8" s="155" t="e">
        <f t="shared" si="4"/>
        <v>#DIV/0!</v>
      </c>
    </row>
    <row r="9" spans="1:29" ht="77.25" customHeight="1" x14ac:dyDescent="0.25">
      <c r="A9" s="407"/>
      <c r="B9" s="415"/>
      <c r="C9" s="423"/>
      <c r="D9" s="34" t="s">
        <v>111</v>
      </c>
      <c r="E9" s="54">
        <f t="shared" si="2"/>
        <v>2500</v>
      </c>
      <c r="F9" s="55"/>
      <c r="G9" s="56">
        <v>2500</v>
      </c>
      <c r="H9" s="56"/>
      <c r="I9" s="55"/>
      <c r="J9" s="82"/>
      <c r="K9" s="76">
        <f t="shared" ref="K9:K42" si="5">L9+M9+N9+O9+P9</f>
        <v>0</v>
      </c>
      <c r="L9" s="55"/>
      <c r="M9" s="56"/>
      <c r="N9" s="56"/>
      <c r="O9" s="55"/>
      <c r="P9" s="82"/>
      <c r="Q9" s="76">
        <f t="shared" ref="Q9:Q38" si="6">R9+S9+T9+U9+V9</f>
        <v>0</v>
      </c>
      <c r="R9" s="55"/>
      <c r="S9" s="55"/>
      <c r="T9" s="56"/>
      <c r="U9" s="55"/>
      <c r="V9" s="82"/>
      <c r="W9" s="196">
        <f t="shared" si="3"/>
        <v>0</v>
      </c>
      <c r="X9" s="55"/>
      <c r="Y9" s="55"/>
      <c r="Z9" s="56"/>
      <c r="AA9" s="55"/>
      <c r="AB9" s="82"/>
      <c r="AC9" s="155" t="e">
        <f t="shared" si="4"/>
        <v>#DIV/0!</v>
      </c>
    </row>
    <row r="10" spans="1:29" ht="77.25" customHeight="1" x14ac:dyDescent="0.25">
      <c r="A10" s="407"/>
      <c r="B10" s="415"/>
      <c r="C10" s="423"/>
      <c r="D10" s="34" t="s">
        <v>94</v>
      </c>
      <c r="E10" s="54">
        <f t="shared" si="2"/>
        <v>2044.16</v>
      </c>
      <c r="F10" s="55"/>
      <c r="G10" s="56">
        <v>2044.16</v>
      </c>
      <c r="H10" s="56"/>
      <c r="I10" s="55"/>
      <c r="J10" s="82"/>
      <c r="K10" s="76">
        <f t="shared" si="5"/>
        <v>2044.16</v>
      </c>
      <c r="L10" s="55"/>
      <c r="M10" s="56">
        <v>2044.16</v>
      </c>
      <c r="N10" s="56"/>
      <c r="O10" s="55"/>
      <c r="P10" s="82"/>
      <c r="Q10" s="76">
        <f t="shared" si="6"/>
        <v>2044.16</v>
      </c>
      <c r="R10" s="55"/>
      <c r="S10" s="55">
        <v>2044.16</v>
      </c>
      <c r="T10" s="56"/>
      <c r="U10" s="55"/>
      <c r="V10" s="82"/>
      <c r="W10" s="196">
        <f t="shared" si="3"/>
        <v>2044.16</v>
      </c>
      <c r="X10" s="55"/>
      <c r="Y10" s="55">
        <v>2044.16</v>
      </c>
      <c r="Z10" s="56"/>
      <c r="AA10" s="55"/>
      <c r="AB10" s="82"/>
      <c r="AC10" s="155">
        <f t="shared" si="4"/>
        <v>100</v>
      </c>
    </row>
    <row r="11" spans="1:29" ht="84" customHeight="1" x14ac:dyDescent="0.25">
      <c r="A11" s="407"/>
      <c r="B11" s="415"/>
      <c r="C11" s="423"/>
      <c r="D11" s="34" t="s">
        <v>106</v>
      </c>
      <c r="E11" s="161">
        <f t="shared" ref="E11:E41" si="7">J11+I11+H11+G11+F11</f>
        <v>3931.97</v>
      </c>
      <c r="F11" s="55"/>
      <c r="G11" s="56">
        <v>3931.97</v>
      </c>
      <c r="H11" s="56"/>
      <c r="I11" s="55"/>
      <c r="J11" s="82"/>
      <c r="K11" s="76">
        <f t="shared" si="5"/>
        <v>1431.97</v>
      </c>
      <c r="L11" s="55"/>
      <c r="M11" s="55">
        <v>1431.97</v>
      </c>
      <c r="N11" s="55"/>
      <c r="O11" s="55"/>
      <c r="P11" s="82"/>
      <c r="Q11" s="76">
        <f t="shared" si="6"/>
        <v>1431.97</v>
      </c>
      <c r="R11" s="55"/>
      <c r="S11" s="55">
        <v>1431.97</v>
      </c>
      <c r="T11" s="55"/>
      <c r="U11" s="55"/>
      <c r="V11" s="82"/>
      <c r="W11" s="196">
        <f t="shared" si="3"/>
        <v>1417.65</v>
      </c>
      <c r="X11" s="55"/>
      <c r="Y11" s="55">
        <v>1417.65</v>
      </c>
      <c r="Z11" s="55"/>
      <c r="AA11" s="55"/>
      <c r="AB11" s="82"/>
      <c r="AC11" s="155">
        <f t="shared" si="4"/>
        <v>98.999979049840434</v>
      </c>
    </row>
    <row r="12" spans="1:29" ht="75.75" customHeight="1" x14ac:dyDescent="0.25">
      <c r="A12" s="407"/>
      <c r="B12" s="415"/>
      <c r="C12" s="424"/>
      <c r="D12" s="34" t="s">
        <v>35</v>
      </c>
      <c r="E12" s="54">
        <f t="shared" si="7"/>
        <v>2763.16</v>
      </c>
      <c r="F12" s="55"/>
      <c r="G12" s="56">
        <v>2500</v>
      </c>
      <c r="H12" s="56">
        <v>263.16000000000003</v>
      </c>
      <c r="I12" s="55"/>
      <c r="J12" s="82"/>
      <c r="K12" s="76">
        <f t="shared" si="5"/>
        <v>0</v>
      </c>
      <c r="L12" s="55"/>
      <c r="M12" s="55"/>
      <c r="N12" s="56"/>
      <c r="O12" s="55"/>
      <c r="P12" s="82"/>
      <c r="Q12" s="76">
        <f t="shared" si="6"/>
        <v>0</v>
      </c>
      <c r="R12" s="55"/>
      <c r="S12" s="55"/>
      <c r="T12" s="56"/>
      <c r="U12" s="55"/>
      <c r="V12" s="82"/>
      <c r="W12" s="196">
        <f t="shared" si="3"/>
        <v>0</v>
      </c>
      <c r="X12" s="55"/>
      <c r="Y12" s="55"/>
      <c r="Z12" s="56"/>
      <c r="AA12" s="55"/>
      <c r="AB12" s="82"/>
      <c r="AC12" s="155" t="e">
        <f t="shared" si="4"/>
        <v>#DIV/0!</v>
      </c>
    </row>
    <row r="13" spans="1:29" ht="75.75" customHeight="1" x14ac:dyDescent="0.25">
      <c r="A13" s="407"/>
      <c r="B13" s="415"/>
      <c r="C13" s="420" t="s">
        <v>145</v>
      </c>
      <c r="D13" s="421"/>
      <c r="E13" s="175">
        <f>E14+E15+E16+E17+E18+E19+E20+E21+E22+E23+E24+E25</f>
        <v>1938.78</v>
      </c>
      <c r="F13" s="175">
        <f t="shared" ref="F13:J13" si="8">F14+F15+F16+F17+F18+F19+F20+F21+F22+F23+F24+F25</f>
        <v>0</v>
      </c>
      <c r="G13" s="175">
        <f t="shared" si="8"/>
        <v>1900</v>
      </c>
      <c r="H13" s="175">
        <f t="shared" si="8"/>
        <v>38.78</v>
      </c>
      <c r="I13" s="175">
        <f t="shared" si="8"/>
        <v>0</v>
      </c>
      <c r="J13" s="175">
        <f t="shared" si="8"/>
        <v>0</v>
      </c>
      <c r="K13" s="175">
        <f t="shared" ref="K13:AB13" si="9">K25+K14+K15+K16+K17+K18+K19+K20+K21+K22</f>
        <v>1938.78</v>
      </c>
      <c r="L13" s="175">
        <f t="shared" si="9"/>
        <v>0</v>
      </c>
      <c r="M13" s="175">
        <f t="shared" si="9"/>
        <v>1900</v>
      </c>
      <c r="N13" s="175">
        <f t="shared" si="9"/>
        <v>38.78</v>
      </c>
      <c r="O13" s="175">
        <f t="shared" si="9"/>
        <v>0</v>
      </c>
      <c r="P13" s="175">
        <f t="shared" si="9"/>
        <v>0</v>
      </c>
      <c r="Q13" s="175">
        <f t="shared" si="9"/>
        <v>1938.78</v>
      </c>
      <c r="R13" s="175">
        <f t="shared" si="9"/>
        <v>0</v>
      </c>
      <c r="S13" s="175">
        <f t="shared" si="9"/>
        <v>1900</v>
      </c>
      <c r="T13" s="175">
        <f t="shared" si="9"/>
        <v>38.78</v>
      </c>
      <c r="U13" s="175">
        <f t="shared" si="9"/>
        <v>0</v>
      </c>
      <c r="V13" s="175">
        <f t="shared" si="9"/>
        <v>0</v>
      </c>
      <c r="W13" s="175">
        <f t="shared" si="9"/>
        <v>1938.78</v>
      </c>
      <c r="X13" s="175">
        <f t="shared" si="9"/>
        <v>0</v>
      </c>
      <c r="Y13" s="175">
        <f t="shared" si="9"/>
        <v>1900</v>
      </c>
      <c r="Z13" s="175">
        <f t="shared" si="9"/>
        <v>38.78</v>
      </c>
      <c r="AA13" s="175">
        <f t="shared" si="9"/>
        <v>0</v>
      </c>
      <c r="AB13" s="175">
        <f t="shared" si="9"/>
        <v>0</v>
      </c>
      <c r="AC13" s="155">
        <f t="shared" si="4"/>
        <v>100</v>
      </c>
    </row>
    <row r="14" spans="1:29" ht="75.75" customHeight="1" x14ac:dyDescent="0.25">
      <c r="A14" s="407"/>
      <c r="B14" s="415"/>
      <c r="C14" s="422" t="s">
        <v>324</v>
      </c>
      <c r="D14" s="34" t="s">
        <v>183</v>
      </c>
      <c r="E14" s="54">
        <f t="shared" si="7"/>
        <v>1938.78</v>
      </c>
      <c r="F14" s="34"/>
      <c r="G14" s="352">
        <v>1900</v>
      </c>
      <c r="H14" s="107">
        <v>38.78</v>
      </c>
      <c r="I14" s="34"/>
      <c r="J14" s="34"/>
      <c r="K14" s="76">
        <f t="shared" si="5"/>
        <v>1938.78</v>
      </c>
      <c r="L14" s="34"/>
      <c r="M14" s="336">
        <v>1900</v>
      </c>
      <c r="N14" s="34">
        <v>38.78</v>
      </c>
      <c r="O14" s="34"/>
      <c r="P14" s="34"/>
      <c r="Q14" s="76">
        <f>R14+S14+T14+U14+V14</f>
        <v>1938.78</v>
      </c>
      <c r="R14" s="34"/>
      <c r="S14" s="34">
        <v>1900</v>
      </c>
      <c r="T14" s="34">
        <v>38.78</v>
      </c>
      <c r="U14" s="24"/>
      <c r="V14" s="34"/>
      <c r="W14" s="196">
        <f t="shared" si="3"/>
        <v>1938.78</v>
      </c>
      <c r="X14" s="34"/>
      <c r="Y14" s="336">
        <v>1900</v>
      </c>
      <c r="Z14" s="34">
        <v>38.78</v>
      </c>
      <c r="AA14" s="34"/>
      <c r="AB14" s="34"/>
      <c r="AC14" s="155">
        <f t="shared" si="4"/>
        <v>100</v>
      </c>
    </row>
    <row r="15" spans="1:29" ht="75.75" customHeight="1" x14ac:dyDescent="0.25">
      <c r="A15" s="407"/>
      <c r="B15" s="415"/>
      <c r="C15" s="423"/>
      <c r="D15" s="34" t="s">
        <v>106</v>
      </c>
      <c r="E15" s="54">
        <f t="shared" si="7"/>
        <v>0</v>
      </c>
      <c r="F15" s="34"/>
      <c r="G15" s="34"/>
      <c r="H15" s="34"/>
      <c r="I15" s="34"/>
      <c r="J15" s="34"/>
      <c r="K15" s="76">
        <f t="shared" si="5"/>
        <v>0</v>
      </c>
      <c r="L15" s="34"/>
      <c r="M15" s="34"/>
      <c r="N15" s="34"/>
      <c r="O15" s="34"/>
      <c r="P15" s="34"/>
      <c r="Q15" s="76">
        <f t="shared" ref="Q15:Q25" si="10">R15+S15+T15+U15+V15</f>
        <v>0</v>
      </c>
      <c r="R15" s="34"/>
      <c r="S15" s="34"/>
      <c r="T15" s="138"/>
      <c r="U15" s="34"/>
      <c r="V15" s="34"/>
      <c r="W15" s="196">
        <f t="shared" si="3"/>
        <v>0</v>
      </c>
      <c r="X15" s="34"/>
      <c r="Y15" s="34"/>
      <c r="Z15" s="34"/>
      <c r="AA15" s="34"/>
      <c r="AB15" s="34"/>
      <c r="AC15" s="155" t="e">
        <f t="shared" si="4"/>
        <v>#DIV/0!</v>
      </c>
    </row>
    <row r="16" spans="1:29" ht="75.75" customHeight="1" x14ac:dyDescent="0.25">
      <c r="A16" s="407"/>
      <c r="B16" s="415"/>
      <c r="C16" s="423"/>
      <c r="D16" s="107" t="s">
        <v>93</v>
      </c>
      <c r="E16" s="54">
        <f t="shared" si="7"/>
        <v>0</v>
      </c>
      <c r="F16" s="34"/>
      <c r="G16" s="34"/>
      <c r="H16" s="34"/>
      <c r="I16" s="34"/>
      <c r="J16" s="34"/>
      <c r="K16" s="76">
        <f t="shared" si="5"/>
        <v>0</v>
      </c>
      <c r="L16" s="34"/>
      <c r="M16" s="34"/>
      <c r="N16" s="34"/>
      <c r="O16" s="34"/>
      <c r="P16" s="34"/>
      <c r="Q16" s="76">
        <f t="shared" si="10"/>
        <v>0</v>
      </c>
      <c r="R16" s="34"/>
      <c r="S16" s="34"/>
      <c r="T16" s="138"/>
      <c r="U16" s="34"/>
      <c r="V16" s="34"/>
      <c r="W16" s="196">
        <f t="shared" si="3"/>
        <v>0</v>
      </c>
      <c r="X16" s="34"/>
      <c r="Y16" s="34"/>
      <c r="Z16" s="34"/>
      <c r="AA16" s="34"/>
      <c r="AB16" s="34"/>
      <c r="AC16" s="155" t="e">
        <f t="shared" si="4"/>
        <v>#DIV/0!</v>
      </c>
    </row>
    <row r="17" spans="1:29" ht="75.75" customHeight="1" x14ac:dyDescent="0.25">
      <c r="A17" s="407"/>
      <c r="B17" s="415"/>
      <c r="C17" s="423"/>
      <c r="D17" s="107" t="s">
        <v>86</v>
      </c>
      <c r="E17" s="54">
        <f t="shared" si="7"/>
        <v>0</v>
      </c>
      <c r="F17" s="34"/>
      <c r="G17" s="34"/>
      <c r="H17" s="34"/>
      <c r="I17" s="34"/>
      <c r="J17" s="34"/>
      <c r="K17" s="76">
        <f t="shared" si="5"/>
        <v>0</v>
      </c>
      <c r="L17" s="34"/>
      <c r="M17" s="34"/>
      <c r="N17" s="34"/>
      <c r="O17" s="34"/>
      <c r="P17" s="34"/>
      <c r="Q17" s="76">
        <f t="shared" si="10"/>
        <v>0</v>
      </c>
      <c r="R17" s="34"/>
      <c r="S17" s="34"/>
      <c r="T17" s="138"/>
      <c r="U17" s="34"/>
      <c r="V17" s="34"/>
      <c r="W17" s="196">
        <f t="shared" si="3"/>
        <v>0</v>
      </c>
      <c r="X17" s="34"/>
      <c r="Y17" s="34"/>
      <c r="Z17" s="34"/>
      <c r="AA17" s="34"/>
      <c r="AB17" s="34"/>
      <c r="AC17" s="155" t="e">
        <f t="shared" si="4"/>
        <v>#DIV/0!</v>
      </c>
    </row>
    <row r="18" spans="1:29" ht="75.75" customHeight="1" x14ac:dyDescent="0.25">
      <c r="A18" s="407"/>
      <c r="B18" s="415"/>
      <c r="C18" s="423"/>
      <c r="D18" s="107" t="s">
        <v>146</v>
      </c>
      <c r="E18" s="54">
        <f t="shared" si="7"/>
        <v>0</v>
      </c>
      <c r="F18" s="34"/>
      <c r="G18" s="34"/>
      <c r="H18" s="34"/>
      <c r="I18" s="34"/>
      <c r="J18" s="34"/>
      <c r="K18" s="76">
        <f t="shared" si="5"/>
        <v>0</v>
      </c>
      <c r="L18" s="34"/>
      <c r="M18" s="34"/>
      <c r="N18" s="34"/>
      <c r="O18" s="34"/>
      <c r="P18" s="34"/>
      <c r="Q18" s="76">
        <f t="shared" si="10"/>
        <v>0</v>
      </c>
      <c r="R18" s="34"/>
      <c r="S18" s="34"/>
      <c r="T18" s="138"/>
      <c r="U18" s="34"/>
      <c r="V18" s="34"/>
      <c r="W18" s="196">
        <f t="shared" si="3"/>
        <v>0</v>
      </c>
      <c r="X18" s="34"/>
      <c r="Y18" s="34"/>
      <c r="Z18" s="34"/>
      <c r="AA18" s="34"/>
      <c r="AB18" s="34"/>
      <c r="AC18" s="155" t="e">
        <f t="shared" si="4"/>
        <v>#DIV/0!</v>
      </c>
    </row>
    <row r="19" spans="1:29" ht="75.75" customHeight="1" x14ac:dyDescent="0.25">
      <c r="A19" s="407"/>
      <c r="B19" s="415"/>
      <c r="C19" s="423"/>
      <c r="D19" s="34" t="s">
        <v>35</v>
      </c>
      <c r="E19" s="54">
        <f t="shared" si="7"/>
        <v>0</v>
      </c>
      <c r="F19" s="34"/>
      <c r="G19" s="34"/>
      <c r="H19" s="34"/>
      <c r="I19" s="34"/>
      <c r="J19" s="34"/>
      <c r="K19" s="76">
        <f t="shared" si="5"/>
        <v>0</v>
      </c>
      <c r="L19" s="34"/>
      <c r="M19" s="34"/>
      <c r="N19" s="34"/>
      <c r="O19" s="34"/>
      <c r="P19" s="34"/>
      <c r="Q19" s="76">
        <f t="shared" si="10"/>
        <v>0</v>
      </c>
      <c r="R19" s="34"/>
      <c r="S19" s="34"/>
      <c r="T19" s="138"/>
      <c r="U19" s="34"/>
      <c r="V19" s="34"/>
      <c r="W19" s="196">
        <f t="shared" si="3"/>
        <v>0</v>
      </c>
      <c r="X19" s="34"/>
      <c r="Y19" s="34"/>
      <c r="Z19" s="34"/>
      <c r="AA19" s="34"/>
      <c r="AB19" s="34"/>
      <c r="AC19" s="155" t="e">
        <f t="shared" si="4"/>
        <v>#DIV/0!</v>
      </c>
    </row>
    <row r="20" spans="1:29" ht="75.75" customHeight="1" x14ac:dyDescent="0.25">
      <c r="A20" s="407"/>
      <c r="B20" s="415"/>
      <c r="C20" s="423"/>
      <c r="D20" s="107" t="s">
        <v>107</v>
      </c>
      <c r="E20" s="54">
        <f t="shared" si="7"/>
        <v>0</v>
      </c>
      <c r="F20" s="34"/>
      <c r="G20" s="34"/>
      <c r="H20" s="34"/>
      <c r="I20" s="34"/>
      <c r="J20" s="34"/>
      <c r="K20" s="76">
        <f t="shared" si="5"/>
        <v>0</v>
      </c>
      <c r="L20" s="34"/>
      <c r="M20" s="34"/>
      <c r="N20" s="34"/>
      <c r="O20" s="34"/>
      <c r="P20" s="34"/>
      <c r="Q20" s="76">
        <f t="shared" si="10"/>
        <v>0</v>
      </c>
      <c r="R20" s="34"/>
      <c r="S20" s="34"/>
      <c r="T20" s="138"/>
      <c r="U20" s="34"/>
      <c r="V20" s="34"/>
      <c r="W20" s="196">
        <f t="shared" si="3"/>
        <v>0</v>
      </c>
      <c r="X20" s="34"/>
      <c r="Y20" s="34"/>
      <c r="Z20" s="34"/>
      <c r="AA20" s="34"/>
      <c r="AB20" s="34"/>
      <c r="AC20" s="155" t="e">
        <f t="shared" si="4"/>
        <v>#DIV/0!</v>
      </c>
    </row>
    <row r="21" spans="1:29" ht="75.75" customHeight="1" x14ac:dyDescent="0.25">
      <c r="A21" s="407"/>
      <c r="B21" s="415"/>
      <c r="C21" s="423"/>
      <c r="D21" s="107" t="s">
        <v>111</v>
      </c>
      <c r="E21" s="54">
        <f t="shared" si="7"/>
        <v>0</v>
      </c>
      <c r="F21" s="34"/>
      <c r="G21" s="34"/>
      <c r="H21" s="34"/>
      <c r="I21" s="34"/>
      <c r="J21" s="34"/>
      <c r="K21" s="76">
        <f t="shared" si="5"/>
        <v>0</v>
      </c>
      <c r="L21" s="34"/>
      <c r="M21" s="34"/>
      <c r="N21" s="34"/>
      <c r="O21" s="34"/>
      <c r="P21" s="34"/>
      <c r="Q21" s="76">
        <f t="shared" si="10"/>
        <v>0</v>
      </c>
      <c r="R21" s="34"/>
      <c r="S21" s="34"/>
      <c r="T21" s="138"/>
      <c r="U21" s="34"/>
      <c r="V21" s="34"/>
      <c r="W21" s="196">
        <f t="shared" si="3"/>
        <v>0</v>
      </c>
      <c r="X21" s="34"/>
      <c r="Y21" s="34"/>
      <c r="Z21" s="34"/>
      <c r="AA21" s="34"/>
      <c r="AB21" s="34"/>
      <c r="AC21" s="155" t="e">
        <f t="shared" si="4"/>
        <v>#DIV/0!</v>
      </c>
    </row>
    <row r="22" spans="1:29" ht="75.75" customHeight="1" x14ac:dyDescent="0.25">
      <c r="A22" s="407"/>
      <c r="B22" s="415"/>
      <c r="C22" s="423"/>
      <c r="D22" s="34" t="s">
        <v>99</v>
      </c>
      <c r="E22" s="54">
        <f t="shared" si="7"/>
        <v>0</v>
      </c>
      <c r="F22" s="55"/>
      <c r="G22" s="55"/>
      <c r="H22" s="55"/>
      <c r="I22" s="55"/>
      <c r="J22" s="55"/>
      <c r="K22" s="76">
        <f t="shared" si="5"/>
        <v>0</v>
      </c>
      <c r="L22" s="55"/>
      <c r="M22" s="55"/>
      <c r="N22" s="55"/>
      <c r="O22" s="55"/>
      <c r="P22" s="55"/>
      <c r="Q22" s="76">
        <f t="shared" si="10"/>
        <v>0</v>
      </c>
      <c r="R22" s="55"/>
      <c r="S22" s="55"/>
      <c r="T22" s="138"/>
      <c r="U22" s="55"/>
      <c r="V22" s="55"/>
      <c r="W22" s="196">
        <f t="shared" si="3"/>
        <v>0</v>
      </c>
      <c r="X22" s="55"/>
      <c r="Y22" s="55"/>
      <c r="Z22" s="55"/>
      <c r="AA22" s="55"/>
      <c r="AB22" s="55"/>
      <c r="AC22" s="155" t="e">
        <f t="shared" si="4"/>
        <v>#DIV/0!</v>
      </c>
    </row>
    <row r="23" spans="1:29" ht="75.75" customHeight="1" x14ac:dyDescent="0.25">
      <c r="A23" s="407"/>
      <c r="B23" s="415"/>
      <c r="C23" s="423"/>
      <c r="D23" s="107" t="s">
        <v>97</v>
      </c>
      <c r="E23" s="54">
        <f t="shared" si="7"/>
        <v>0</v>
      </c>
      <c r="F23" s="55"/>
      <c r="G23" s="55"/>
      <c r="H23" s="55"/>
      <c r="I23" s="55"/>
      <c r="J23" s="335"/>
      <c r="K23" s="141"/>
      <c r="L23" s="55"/>
      <c r="M23" s="55"/>
      <c r="N23" s="55"/>
      <c r="O23" s="55"/>
      <c r="P23" s="335"/>
      <c r="Q23" s="76"/>
      <c r="R23" s="55"/>
      <c r="S23" s="55"/>
      <c r="T23" s="138"/>
      <c r="U23" s="55"/>
      <c r="V23" s="335"/>
      <c r="W23" s="196"/>
      <c r="X23" s="55"/>
      <c r="Y23" s="55"/>
      <c r="Z23" s="55"/>
      <c r="AA23" s="55"/>
      <c r="AB23" s="335"/>
      <c r="AC23" s="155" t="e">
        <f t="shared" si="4"/>
        <v>#DIV/0!</v>
      </c>
    </row>
    <row r="24" spans="1:29" ht="75.75" customHeight="1" x14ac:dyDescent="0.25">
      <c r="A24" s="407"/>
      <c r="B24" s="415"/>
      <c r="C24" s="423"/>
      <c r="D24" s="107" t="s">
        <v>98</v>
      </c>
      <c r="E24" s="54">
        <f t="shared" si="7"/>
        <v>0</v>
      </c>
      <c r="F24" s="55"/>
      <c r="G24" s="55"/>
      <c r="H24" s="55"/>
      <c r="I24" s="55"/>
      <c r="J24" s="335"/>
      <c r="K24" s="76"/>
      <c r="L24" s="55"/>
      <c r="M24" s="55"/>
      <c r="N24" s="55"/>
      <c r="O24" s="55"/>
      <c r="P24" s="335"/>
      <c r="Q24" s="76"/>
      <c r="R24" s="55"/>
      <c r="S24" s="55"/>
      <c r="T24" s="138"/>
      <c r="U24" s="55"/>
      <c r="V24" s="335"/>
      <c r="W24" s="196"/>
      <c r="X24" s="55"/>
      <c r="Y24" s="55"/>
      <c r="Z24" s="55"/>
      <c r="AA24" s="55"/>
      <c r="AB24" s="335"/>
      <c r="AC24" s="155" t="e">
        <f t="shared" si="4"/>
        <v>#DIV/0!</v>
      </c>
    </row>
    <row r="25" spans="1:29" ht="75.75" customHeight="1" x14ac:dyDescent="0.25">
      <c r="A25" s="407"/>
      <c r="B25" s="415"/>
      <c r="C25" s="424"/>
      <c r="D25" s="34" t="s">
        <v>329</v>
      </c>
      <c r="E25" s="54">
        <f t="shared" si="7"/>
        <v>0</v>
      </c>
      <c r="F25" s="55"/>
      <c r="G25" s="55"/>
      <c r="H25" s="56"/>
      <c r="I25" s="55"/>
      <c r="J25" s="82"/>
      <c r="K25" s="76">
        <f t="shared" si="5"/>
        <v>0</v>
      </c>
      <c r="L25" s="55"/>
      <c r="M25" s="56"/>
      <c r="N25" s="56"/>
      <c r="O25" s="55"/>
      <c r="P25" s="82"/>
      <c r="Q25" s="76">
        <f t="shared" si="10"/>
        <v>0</v>
      </c>
      <c r="R25" s="55"/>
      <c r="S25" s="56"/>
      <c r="T25" s="138"/>
      <c r="U25" s="55"/>
      <c r="V25" s="82"/>
      <c r="W25" s="196">
        <f t="shared" si="3"/>
        <v>0</v>
      </c>
      <c r="X25" s="55"/>
      <c r="Y25" s="55"/>
      <c r="Z25" s="56"/>
      <c r="AA25" s="55"/>
      <c r="AB25" s="82"/>
      <c r="AC25" s="155" t="e">
        <f t="shared" si="4"/>
        <v>#DIV/0!</v>
      </c>
    </row>
    <row r="26" spans="1:29" ht="31.5" customHeight="1" x14ac:dyDescent="0.25">
      <c r="A26" s="407"/>
      <c r="B26" s="415"/>
      <c r="C26" s="420" t="s">
        <v>145</v>
      </c>
      <c r="D26" s="421"/>
      <c r="E26" s="175">
        <f>E27+E28+E29+E30+E31+E32+E33++E34+E35+E36+E37+E38</f>
        <v>3292.7900000000004</v>
      </c>
      <c r="F26" s="175">
        <f t="shared" ref="F26:J26" si="11">F27+F28+F29+F30+F31+F32+F33++F34+F35+F36</f>
        <v>0</v>
      </c>
      <c r="G26" s="175">
        <f t="shared" si="11"/>
        <v>3000</v>
      </c>
      <c r="H26" s="175">
        <f t="shared" si="11"/>
        <v>157.89000000000001</v>
      </c>
      <c r="I26" s="175">
        <f t="shared" si="11"/>
        <v>0</v>
      </c>
      <c r="J26" s="175">
        <f t="shared" si="11"/>
        <v>0</v>
      </c>
      <c r="K26" s="175">
        <f>K27+K28+K29+K30+K31+K32+K33++K34+K35+K36+K37+K38</f>
        <v>1052.6300000000001</v>
      </c>
      <c r="L26" s="175">
        <f t="shared" ref="L26:AB26" si="12">L27+L28+L29+L30+L31+L32+L33++L34+L35+L36+L37+L38</f>
        <v>0</v>
      </c>
      <c r="M26" s="175">
        <f t="shared" si="12"/>
        <v>1000</v>
      </c>
      <c r="N26" s="175">
        <f t="shared" si="12"/>
        <v>52.63</v>
      </c>
      <c r="O26" s="175">
        <f t="shared" si="12"/>
        <v>0</v>
      </c>
      <c r="P26" s="175">
        <f t="shared" si="12"/>
        <v>0</v>
      </c>
      <c r="Q26" s="175">
        <f t="shared" si="12"/>
        <v>1052.6300000000001</v>
      </c>
      <c r="R26" s="175">
        <f t="shared" si="12"/>
        <v>0</v>
      </c>
      <c r="S26" s="175">
        <f t="shared" si="12"/>
        <v>1000</v>
      </c>
      <c r="T26" s="175">
        <f t="shared" si="12"/>
        <v>52.63</v>
      </c>
      <c r="U26" s="175">
        <f t="shared" si="12"/>
        <v>0</v>
      </c>
      <c r="V26" s="175">
        <f t="shared" si="12"/>
        <v>0</v>
      </c>
      <c r="W26" s="175">
        <f>W27+W28+W29+W30+W31+W32+W33+W34+W35+W36+W37+W38</f>
        <v>1052.6210000000001</v>
      </c>
      <c r="X26" s="175">
        <f t="shared" si="12"/>
        <v>0</v>
      </c>
      <c r="Y26" s="175">
        <f t="shared" si="12"/>
        <v>999.99</v>
      </c>
      <c r="Z26" s="175">
        <f t="shared" si="12"/>
        <v>52.631</v>
      </c>
      <c r="AA26" s="175">
        <f t="shared" si="12"/>
        <v>0</v>
      </c>
      <c r="AB26" s="175">
        <f t="shared" si="12"/>
        <v>0</v>
      </c>
      <c r="AC26" s="175">
        <f t="shared" si="4"/>
        <v>99.999144998717497</v>
      </c>
    </row>
    <row r="27" spans="1:29" ht="75.75" customHeight="1" x14ac:dyDescent="0.25">
      <c r="A27" s="407"/>
      <c r="B27" s="415"/>
      <c r="C27" s="428" t="s">
        <v>144</v>
      </c>
      <c r="D27" s="107" t="s">
        <v>126</v>
      </c>
      <c r="E27" s="56">
        <f t="shared" si="7"/>
        <v>349.82</v>
      </c>
      <c r="F27" s="56"/>
      <c r="G27" s="56">
        <v>297.19</v>
      </c>
      <c r="H27" s="56">
        <v>52.63</v>
      </c>
      <c r="I27" s="55"/>
      <c r="J27" s="82"/>
      <c r="K27" s="372">
        <f t="shared" si="5"/>
        <v>216.53</v>
      </c>
      <c r="L27" s="55"/>
      <c r="M27" s="56">
        <v>163.9</v>
      </c>
      <c r="N27" s="56">
        <v>52.63</v>
      </c>
      <c r="O27" s="55"/>
      <c r="P27" s="82"/>
      <c r="Q27" s="76">
        <f t="shared" si="6"/>
        <v>216.53</v>
      </c>
      <c r="R27" s="55"/>
      <c r="S27" s="55">
        <f>M27</f>
        <v>163.9</v>
      </c>
      <c r="T27" s="56">
        <v>52.63</v>
      </c>
      <c r="U27" s="55"/>
      <c r="V27" s="82"/>
      <c r="W27" s="196">
        <f t="shared" si="3"/>
        <v>216.53100000000001</v>
      </c>
      <c r="X27" s="55"/>
      <c r="Y27" s="55">
        <v>163.9</v>
      </c>
      <c r="Z27" s="56">
        <v>52.631</v>
      </c>
      <c r="AA27" s="55"/>
      <c r="AB27" s="82"/>
      <c r="AC27" s="155">
        <f t="shared" si="4"/>
        <v>100.00046182976953</v>
      </c>
    </row>
    <row r="28" spans="1:29" ht="78.75" customHeight="1" x14ac:dyDescent="0.25">
      <c r="A28" s="407"/>
      <c r="B28" s="415"/>
      <c r="C28" s="429"/>
      <c r="D28" s="107" t="s">
        <v>93</v>
      </c>
      <c r="E28" s="56">
        <f t="shared" si="7"/>
        <v>402.73</v>
      </c>
      <c r="F28" s="56"/>
      <c r="G28" s="56">
        <v>402.73</v>
      </c>
      <c r="H28" s="56"/>
      <c r="I28" s="55"/>
      <c r="J28" s="82"/>
      <c r="K28" s="372">
        <f t="shared" si="5"/>
        <v>249.28</v>
      </c>
      <c r="L28" s="55"/>
      <c r="M28" s="56">
        <v>249.28</v>
      </c>
      <c r="N28" s="56"/>
      <c r="O28" s="55"/>
      <c r="P28" s="82"/>
      <c r="Q28" s="76">
        <f t="shared" si="6"/>
        <v>249.28</v>
      </c>
      <c r="R28" s="55"/>
      <c r="S28" s="56">
        <v>249.28</v>
      </c>
      <c r="T28" s="56"/>
      <c r="U28" s="55"/>
      <c r="V28" s="82"/>
      <c r="W28" s="196">
        <f t="shared" si="3"/>
        <v>249.28</v>
      </c>
      <c r="X28" s="55"/>
      <c r="Y28" s="55">
        <v>249.28</v>
      </c>
      <c r="Z28" s="56"/>
      <c r="AA28" s="55"/>
      <c r="AB28" s="82"/>
      <c r="AC28" s="155">
        <f t="shared" si="4"/>
        <v>100</v>
      </c>
    </row>
    <row r="29" spans="1:29" ht="74.25" customHeight="1" x14ac:dyDescent="0.25">
      <c r="A29" s="407"/>
      <c r="B29" s="415"/>
      <c r="C29" s="429"/>
      <c r="D29" s="107" t="s">
        <v>35</v>
      </c>
      <c r="E29" s="56">
        <f t="shared" si="7"/>
        <v>300</v>
      </c>
      <c r="F29" s="56"/>
      <c r="G29" s="56">
        <v>300</v>
      </c>
      <c r="H29" s="56"/>
      <c r="I29" s="55"/>
      <c r="J29" s="82"/>
      <c r="K29" s="372">
        <f t="shared" si="5"/>
        <v>53.39</v>
      </c>
      <c r="L29" s="55"/>
      <c r="M29" s="56">
        <v>53.39</v>
      </c>
      <c r="N29" s="56"/>
      <c r="O29" s="55"/>
      <c r="P29" s="82"/>
      <c r="Q29" s="76">
        <f t="shared" si="6"/>
        <v>53.39</v>
      </c>
      <c r="R29" s="55"/>
      <c r="S29" s="56">
        <f>M29</f>
        <v>53.39</v>
      </c>
      <c r="T29" s="56"/>
      <c r="U29" s="55"/>
      <c r="V29" s="82"/>
      <c r="W29" s="196">
        <f t="shared" si="3"/>
        <v>53.39</v>
      </c>
      <c r="X29" s="55"/>
      <c r="Y29" s="55">
        <v>53.39</v>
      </c>
      <c r="Z29" s="56"/>
      <c r="AA29" s="55"/>
      <c r="AB29" s="82"/>
      <c r="AC29" s="155">
        <f t="shared" si="4"/>
        <v>100</v>
      </c>
    </row>
    <row r="30" spans="1:29" ht="74.25" customHeight="1" x14ac:dyDescent="0.25">
      <c r="A30" s="407"/>
      <c r="B30" s="415"/>
      <c r="C30" s="429"/>
      <c r="D30" s="107" t="s">
        <v>86</v>
      </c>
      <c r="E30" s="56">
        <f t="shared" si="7"/>
        <v>250</v>
      </c>
      <c r="F30" s="56"/>
      <c r="G30" s="56">
        <v>250</v>
      </c>
      <c r="H30" s="56"/>
      <c r="I30" s="55"/>
      <c r="J30" s="82"/>
      <c r="K30" s="372">
        <f t="shared" si="5"/>
        <v>22.17</v>
      </c>
      <c r="L30" s="56"/>
      <c r="M30" s="56">
        <v>22.17</v>
      </c>
      <c r="N30" s="56"/>
      <c r="O30" s="55"/>
      <c r="P30" s="82"/>
      <c r="Q30" s="76">
        <f t="shared" si="6"/>
        <v>22.17</v>
      </c>
      <c r="R30" s="55"/>
      <c r="S30" s="56">
        <f>M30</f>
        <v>22.17</v>
      </c>
      <c r="T30" s="56"/>
      <c r="U30" s="55"/>
      <c r="V30" s="82"/>
      <c r="W30" s="196">
        <f t="shared" si="3"/>
        <v>22.17</v>
      </c>
      <c r="X30" s="55"/>
      <c r="Y30" s="55">
        <v>22.17</v>
      </c>
      <c r="Z30" s="56"/>
      <c r="AA30" s="55"/>
      <c r="AB30" s="82"/>
      <c r="AC30" s="155">
        <f t="shared" si="4"/>
        <v>100</v>
      </c>
    </row>
    <row r="31" spans="1:29" ht="78" customHeight="1" x14ac:dyDescent="0.25">
      <c r="A31" s="407"/>
      <c r="B31" s="415"/>
      <c r="C31" s="429"/>
      <c r="D31" s="107" t="s">
        <v>106</v>
      </c>
      <c r="E31" s="56">
        <f t="shared" si="7"/>
        <v>300.08</v>
      </c>
      <c r="F31" s="56"/>
      <c r="G31" s="56">
        <v>300.08</v>
      </c>
      <c r="H31" s="56"/>
      <c r="I31" s="55"/>
      <c r="J31" s="82"/>
      <c r="K31" s="372">
        <f t="shared" si="5"/>
        <v>184.62</v>
      </c>
      <c r="L31" s="55"/>
      <c r="M31" s="56">
        <v>184.62</v>
      </c>
      <c r="N31" s="56"/>
      <c r="O31" s="55"/>
      <c r="P31" s="82"/>
      <c r="Q31" s="76">
        <f t="shared" si="6"/>
        <v>184.62</v>
      </c>
      <c r="R31" s="55"/>
      <c r="S31" s="56">
        <f>M31</f>
        <v>184.62</v>
      </c>
      <c r="T31" s="56"/>
      <c r="U31" s="55"/>
      <c r="V31" s="82"/>
      <c r="W31" s="196">
        <f t="shared" si="3"/>
        <v>184.62</v>
      </c>
      <c r="X31" s="55"/>
      <c r="Y31" s="55">
        <v>184.62</v>
      </c>
      <c r="Z31" s="56"/>
      <c r="AA31" s="55"/>
      <c r="AB31" s="82"/>
      <c r="AC31" s="155">
        <f t="shared" si="4"/>
        <v>100</v>
      </c>
    </row>
    <row r="32" spans="1:29" ht="78" customHeight="1" x14ac:dyDescent="0.25">
      <c r="A32" s="407"/>
      <c r="B32" s="415"/>
      <c r="C32" s="429"/>
      <c r="D32" s="107" t="s">
        <v>97</v>
      </c>
      <c r="E32" s="56">
        <f t="shared" si="7"/>
        <v>400</v>
      </c>
      <c r="F32" s="56"/>
      <c r="G32" s="56">
        <v>400</v>
      </c>
      <c r="H32" s="56"/>
      <c r="I32" s="55"/>
      <c r="J32" s="82"/>
      <c r="K32" s="76">
        <f t="shared" si="5"/>
        <v>0</v>
      </c>
      <c r="L32" s="55"/>
      <c r="M32" s="56"/>
      <c r="N32" s="56"/>
      <c r="O32" s="55"/>
      <c r="P32" s="82"/>
      <c r="Q32" s="76">
        <f t="shared" si="6"/>
        <v>0</v>
      </c>
      <c r="R32" s="55"/>
      <c r="S32" s="55"/>
      <c r="T32" s="56"/>
      <c r="U32" s="55"/>
      <c r="V32" s="82"/>
      <c r="W32" s="196">
        <f t="shared" si="3"/>
        <v>0</v>
      </c>
      <c r="X32" s="55"/>
      <c r="Y32" s="55"/>
      <c r="Z32" s="56"/>
      <c r="AA32" s="55"/>
      <c r="AB32" s="82"/>
      <c r="AC32" s="155" t="e">
        <f t="shared" si="4"/>
        <v>#DIV/0!</v>
      </c>
    </row>
    <row r="33" spans="1:161" ht="77.25" customHeight="1" x14ac:dyDescent="0.25">
      <c r="A33" s="407"/>
      <c r="B33" s="415"/>
      <c r="C33" s="429"/>
      <c r="D33" s="107" t="s">
        <v>146</v>
      </c>
      <c r="E33" s="56">
        <f t="shared" si="7"/>
        <v>250</v>
      </c>
      <c r="F33" s="56"/>
      <c r="G33" s="56">
        <v>250</v>
      </c>
      <c r="H33" s="56"/>
      <c r="I33" s="55"/>
      <c r="J33" s="82"/>
      <c r="K33" s="372">
        <f t="shared" si="5"/>
        <v>66.959999999999994</v>
      </c>
      <c r="L33" s="55"/>
      <c r="M33" s="56">
        <v>66.959999999999994</v>
      </c>
      <c r="N33" s="56"/>
      <c r="O33" s="55"/>
      <c r="P33" s="82"/>
      <c r="Q33" s="76">
        <f t="shared" si="6"/>
        <v>66.959999999999994</v>
      </c>
      <c r="R33" s="55"/>
      <c r="S33" s="56">
        <f>M33</f>
        <v>66.959999999999994</v>
      </c>
      <c r="T33" s="56"/>
      <c r="U33" s="55"/>
      <c r="V33" s="82"/>
      <c r="W33" s="196">
        <f t="shared" si="3"/>
        <v>66.959999999999994</v>
      </c>
      <c r="X33" s="55"/>
      <c r="Y33" s="55">
        <v>66.959999999999994</v>
      </c>
      <c r="Z33" s="56"/>
      <c r="AA33" s="55"/>
      <c r="AB33" s="82"/>
      <c r="AC33" s="155">
        <f t="shared" si="4"/>
        <v>100</v>
      </c>
    </row>
    <row r="34" spans="1:161" ht="77.25" customHeight="1" x14ac:dyDescent="0.25">
      <c r="A34" s="407"/>
      <c r="B34" s="415"/>
      <c r="C34" s="429"/>
      <c r="D34" s="107" t="s">
        <v>111</v>
      </c>
      <c r="E34" s="56">
        <f t="shared" si="7"/>
        <v>250</v>
      </c>
      <c r="F34" s="56"/>
      <c r="G34" s="56">
        <v>250</v>
      </c>
      <c r="H34" s="56"/>
      <c r="I34" s="55"/>
      <c r="J34" s="82"/>
      <c r="K34" s="372">
        <f t="shared" si="5"/>
        <v>67.88</v>
      </c>
      <c r="L34" s="55"/>
      <c r="M34" s="56">
        <v>67.88</v>
      </c>
      <c r="N34" s="56"/>
      <c r="O34" s="55"/>
      <c r="P34" s="82"/>
      <c r="Q34" s="76">
        <f t="shared" si="6"/>
        <v>67.88</v>
      </c>
      <c r="R34" s="55"/>
      <c r="S34" s="55">
        <f>M34</f>
        <v>67.88</v>
      </c>
      <c r="T34" s="56"/>
      <c r="U34" s="55"/>
      <c r="V34" s="82"/>
      <c r="W34" s="196">
        <f t="shared" si="3"/>
        <v>67.87</v>
      </c>
      <c r="X34" s="55"/>
      <c r="Y34" s="55">
        <v>67.87</v>
      </c>
      <c r="Z34" s="56"/>
      <c r="AA34" s="55"/>
      <c r="AB34" s="82"/>
      <c r="AC34" s="155">
        <f t="shared" si="4"/>
        <v>99.985268120212154</v>
      </c>
    </row>
    <row r="35" spans="1:161" ht="77.25" customHeight="1" x14ac:dyDescent="0.25">
      <c r="A35" s="407"/>
      <c r="B35" s="415"/>
      <c r="C35" s="429"/>
      <c r="D35" s="107" t="s">
        <v>350</v>
      </c>
      <c r="E35" s="56">
        <f t="shared" si="7"/>
        <v>352.63</v>
      </c>
      <c r="F35" s="56"/>
      <c r="G35" s="56">
        <v>300</v>
      </c>
      <c r="H35" s="56">
        <v>52.63</v>
      </c>
      <c r="I35" s="55"/>
      <c r="J35" s="82"/>
      <c r="K35" s="76">
        <f t="shared" si="5"/>
        <v>0</v>
      </c>
      <c r="L35" s="55"/>
      <c r="M35" s="56"/>
      <c r="N35" s="56"/>
      <c r="O35" s="55"/>
      <c r="P35" s="82"/>
      <c r="Q35" s="76">
        <f t="shared" si="6"/>
        <v>0</v>
      </c>
      <c r="R35" s="55"/>
      <c r="S35" s="55"/>
      <c r="T35" s="56"/>
      <c r="U35" s="55"/>
      <c r="V35" s="82"/>
      <c r="W35" s="196">
        <f t="shared" si="3"/>
        <v>0</v>
      </c>
      <c r="X35" s="55"/>
      <c r="Y35" s="55"/>
      <c r="Z35" s="56"/>
      <c r="AA35" s="55"/>
      <c r="AB35" s="82"/>
      <c r="AC35" s="155" t="e">
        <f t="shared" si="4"/>
        <v>#DIV/0!</v>
      </c>
    </row>
    <row r="36" spans="1:161" ht="75" customHeight="1" x14ac:dyDescent="0.25">
      <c r="A36" s="407"/>
      <c r="B36" s="415"/>
      <c r="C36" s="429"/>
      <c r="D36" s="107" t="s">
        <v>107</v>
      </c>
      <c r="E36" s="56">
        <f t="shared" si="7"/>
        <v>302.63</v>
      </c>
      <c r="F36" s="56"/>
      <c r="G36" s="56">
        <v>250</v>
      </c>
      <c r="H36" s="56">
        <v>52.63</v>
      </c>
      <c r="I36" s="55"/>
      <c r="J36" s="82"/>
      <c r="K36" s="372">
        <f t="shared" si="5"/>
        <v>56.9</v>
      </c>
      <c r="L36" s="55"/>
      <c r="M36" s="55">
        <v>56.9</v>
      </c>
      <c r="N36" s="56"/>
      <c r="O36" s="55"/>
      <c r="P36" s="82"/>
      <c r="Q36" s="76">
        <f t="shared" si="6"/>
        <v>56.9</v>
      </c>
      <c r="R36" s="55"/>
      <c r="S36" s="55">
        <f>M36</f>
        <v>56.9</v>
      </c>
      <c r="T36" s="56"/>
      <c r="U36" s="55"/>
      <c r="V36" s="82"/>
      <c r="W36" s="196">
        <f t="shared" si="3"/>
        <v>56.9</v>
      </c>
      <c r="X36" s="55"/>
      <c r="Y36" s="55">
        <v>56.9</v>
      </c>
      <c r="Z36" s="56"/>
      <c r="AA36" s="55"/>
      <c r="AB36" s="82"/>
      <c r="AC36" s="155">
        <f t="shared" si="4"/>
        <v>100</v>
      </c>
    </row>
    <row r="37" spans="1:161" ht="75" customHeight="1" x14ac:dyDescent="0.25">
      <c r="A37" s="407"/>
      <c r="B37" s="415"/>
      <c r="C37" s="370"/>
      <c r="D37" s="107" t="s">
        <v>99</v>
      </c>
      <c r="E37" s="56">
        <f>F37+G37+H37+I37+J37</f>
        <v>68</v>
      </c>
      <c r="F37" s="56"/>
      <c r="G37" s="56">
        <v>68</v>
      </c>
      <c r="H37" s="56"/>
      <c r="I37" s="55"/>
      <c r="J37" s="335"/>
      <c r="K37" s="372">
        <f t="shared" si="5"/>
        <v>68</v>
      </c>
      <c r="L37" s="55"/>
      <c r="M37" s="55">
        <v>68</v>
      </c>
      <c r="N37" s="56"/>
      <c r="O37" s="55"/>
      <c r="P37" s="335"/>
      <c r="Q37" s="76">
        <f t="shared" si="6"/>
        <v>68</v>
      </c>
      <c r="R37" s="55"/>
      <c r="S37" s="55">
        <f>M37</f>
        <v>68</v>
      </c>
      <c r="T37" s="56"/>
      <c r="U37" s="55"/>
      <c r="V37" s="335"/>
      <c r="W37" s="196">
        <f t="shared" si="3"/>
        <v>68</v>
      </c>
      <c r="X37" s="55"/>
      <c r="Y37" s="55">
        <v>68</v>
      </c>
      <c r="Z37" s="56"/>
      <c r="AA37" s="55"/>
      <c r="AB37" s="55"/>
      <c r="AC37" s="373"/>
    </row>
    <row r="38" spans="1:161" ht="75" customHeight="1" x14ac:dyDescent="0.25">
      <c r="A38" s="407"/>
      <c r="B38" s="415"/>
      <c r="C38" s="370"/>
      <c r="D38" s="107" t="s">
        <v>351</v>
      </c>
      <c r="E38" s="56">
        <f>F38+G38+H38+I38+J38</f>
        <v>66.900000000000006</v>
      </c>
      <c r="F38" s="56"/>
      <c r="G38" s="56">
        <v>66.900000000000006</v>
      </c>
      <c r="H38" s="56"/>
      <c r="I38" s="55"/>
      <c r="J38" s="335"/>
      <c r="K38" s="372">
        <f t="shared" si="5"/>
        <v>66.900000000000006</v>
      </c>
      <c r="L38" s="55"/>
      <c r="M38" s="55">
        <v>66.900000000000006</v>
      </c>
      <c r="N38" s="56"/>
      <c r="O38" s="55"/>
      <c r="P38" s="335"/>
      <c r="Q38" s="76">
        <f t="shared" si="6"/>
        <v>66.900000000000006</v>
      </c>
      <c r="R38" s="55"/>
      <c r="S38" s="55">
        <f>M38</f>
        <v>66.900000000000006</v>
      </c>
      <c r="T38" s="56"/>
      <c r="U38" s="55"/>
      <c r="V38" s="335"/>
      <c r="W38" s="196">
        <f t="shared" si="3"/>
        <v>66.900000000000006</v>
      </c>
      <c r="X38" s="55"/>
      <c r="Y38" s="55">
        <v>66.900000000000006</v>
      </c>
      <c r="Z38" s="56"/>
      <c r="AA38" s="55"/>
      <c r="AB38" s="55"/>
      <c r="AC38" s="373"/>
    </row>
    <row r="39" spans="1:161" s="197" customFormat="1" ht="147" customHeight="1" x14ac:dyDescent="0.25">
      <c r="A39" s="407"/>
      <c r="B39" s="415"/>
      <c r="C39" s="306" t="s">
        <v>237</v>
      </c>
      <c r="D39" s="35" t="s">
        <v>10</v>
      </c>
      <c r="E39" s="175">
        <f t="shared" si="7"/>
        <v>16161.6</v>
      </c>
      <c r="F39" s="175"/>
      <c r="G39" s="175">
        <v>16000</v>
      </c>
      <c r="H39" s="175"/>
      <c r="I39" s="175">
        <v>161.6</v>
      </c>
      <c r="J39" s="175"/>
      <c r="K39" s="175">
        <f t="shared" si="5"/>
        <v>8080.8</v>
      </c>
      <c r="L39" s="175"/>
      <c r="M39" s="175">
        <v>8000</v>
      </c>
      <c r="N39" s="175"/>
      <c r="O39" s="175">
        <v>80.8</v>
      </c>
      <c r="P39" s="175"/>
      <c r="Q39" s="175">
        <f t="shared" ref="Q39:Q42" si="13">R39+S39+T39+U39+V39</f>
        <v>8080.8</v>
      </c>
      <c r="R39" s="175"/>
      <c r="S39" s="175">
        <v>8000</v>
      </c>
      <c r="T39" s="175"/>
      <c r="U39" s="175">
        <v>80.8</v>
      </c>
      <c r="V39" s="175"/>
      <c r="W39" s="175">
        <f>X39+Y39+Z39+AA39+AB39</f>
        <v>7993.09</v>
      </c>
      <c r="X39" s="175"/>
      <c r="Y39" s="175">
        <v>7913.16</v>
      </c>
      <c r="Z39" s="175">
        <v>79.930000000000007</v>
      </c>
      <c r="AA39" s="175"/>
      <c r="AB39" s="175"/>
      <c r="AC39" s="258">
        <f>W39/Q39%</f>
        <v>98.914587664587657</v>
      </c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/>
      <c r="CV39" s="176"/>
      <c r="CW39" s="176"/>
      <c r="CX39" s="176"/>
      <c r="CY39" s="176"/>
      <c r="CZ39" s="176"/>
      <c r="DA39" s="176"/>
      <c r="DB39" s="176"/>
      <c r="DC39" s="176"/>
      <c r="DD39" s="176"/>
      <c r="DE39" s="176"/>
      <c r="DF39" s="176"/>
      <c r="DG39" s="176"/>
      <c r="DH39" s="176"/>
      <c r="DI39" s="176"/>
      <c r="DJ39" s="176"/>
      <c r="DK39" s="176"/>
      <c r="DL39" s="176"/>
      <c r="DM39" s="176"/>
      <c r="DN39" s="176"/>
      <c r="DO39" s="176"/>
      <c r="DP39" s="176"/>
      <c r="DQ39" s="176"/>
      <c r="DR39" s="176"/>
      <c r="DS39" s="176"/>
      <c r="DT39" s="176"/>
      <c r="DU39" s="176"/>
      <c r="DV39" s="176"/>
      <c r="DW39" s="176"/>
      <c r="DX39" s="176"/>
      <c r="DY39" s="176"/>
      <c r="DZ39" s="176"/>
      <c r="EA39" s="176"/>
      <c r="EB39" s="176"/>
      <c r="EC39" s="176"/>
      <c r="ED39" s="176"/>
      <c r="EE39" s="176"/>
      <c r="EF39" s="176"/>
      <c r="EG39" s="176"/>
      <c r="EH39" s="176"/>
      <c r="EI39" s="176"/>
      <c r="EJ39" s="176"/>
      <c r="EK39" s="176"/>
      <c r="EL39" s="176"/>
      <c r="EM39" s="176"/>
      <c r="EN39" s="176"/>
      <c r="EO39" s="176"/>
      <c r="EP39" s="176"/>
      <c r="EQ39" s="176"/>
      <c r="ER39" s="176"/>
      <c r="ES39" s="176"/>
      <c r="ET39" s="176"/>
      <c r="EU39" s="176"/>
      <c r="EV39" s="176"/>
      <c r="EW39" s="176"/>
      <c r="EX39" s="176"/>
      <c r="EY39" s="176"/>
      <c r="EZ39" s="176"/>
      <c r="FA39" s="176"/>
      <c r="FB39" s="176"/>
      <c r="FC39" s="176"/>
      <c r="FD39" s="176"/>
      <c r="FE39" s="176"/>
    </row>
    <row r="40" spans="1:161" ht="143.25" customHeight="1" x14ac:dyDescent="0.25">
      <c r="A40" s="407"/>
      <c r="B40" s="415"/>
      <c r="C40" s="307" t="s">
        <v>318</v>
      </c>
      <c r="D40" s="35" t="s">
        <v>319</v>
      </c>
      <c r="E40" s="175">
        <f t="shared" si="7"/>
        <v>3584</v>
      </c>
      <c r="F40" s="175"/>
      <c r="G40" s="175">
        <v>3404.8</v>
      </c>
      <c r="H40" s="175">
        <v>179.2</v>
      </c>
      <c r="I40" s="175"/>
      <c r="J40" s="175"/>
      <c r="K40" s="175">
        <f t="shared" si="5"/>
        <v>3584</v>
      </c>
      <c r="L40" s="175"/>
      <c r="M40" s="175">
        <v>3404.8</v>
      </c>
      <c r="N40" s="175">
        <v>179.2</v>
      </c>
      <c r="O40" s="175"/>
      <c r="P40" s="175"/>
      <c r="Q40" s="175">
        <f t="shared" si="13"/>
        <v>358.42</v>
      </c>
      <c r="R40" s="175"/>
      <c r="S40" s="175">
        <v>340.5</v>
      </c>
      <c r="T40" s="175">
        <v>17.920000000000002</v>
      </c>
      <c r="U40" s="175"/>
      <c r="V40" s="175"/>
      <c r="W40" s="175">
        <f>X40+Y40+Z40+AA40+AB40</f>
        <v>0</v>
      </c>
      <c r="X40" s="175"/>
      <c r="Y40" s="175"/>
      <c r="Z40" s="175"/>
      <c r="AA40" s="175"/>
      <c r="AB40" s="175"/>
      <c r="AC40" s="258">
        <f>W40/Q40%</f>
        <v>0</v>
      </c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B40" s="176"/>
      <c r="DC40" s="176"/>
      <c r="DD40" s="176"/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6"/>
      <c r="DX40" s="176"/>
      <c r="DY40" s="176"/>
      <c r="DZ40" s="176"/>
      <c r="EA40" s="176"/>
      <c r="EB40" s="176"/>
      <c r="EC40" s="176"/>
      <c r="ED40" s="176"/>
      <c r="EE40" s="176"/>
      <c r="EF40" s="176"/>
      <c r="EG40" s="176"/>
      <c r="EH40" s="176"/>
      <c r="EI40" s="176"/>
      <c r="EJ40" s="176"/>
      <c r="EK40" s="176"/>
      <c r="EL40" s="176"/>
      <c r="EM40" s="176"/>
      <c r="EN40" s="176"/>
      <c r="EO40" s="176"/>
      <c r="EP40" s="176"/>
      <c r="EQ40" s="176"/>
      <c r="ER40" s="176"/>
      <c r="ES40" s="176"/>
      <c r="ET40" s="176"/>
      <c r="EU40" s="176"/>
      <c r="EV40" s="176"/>
      <c r="EW40" s="176"/>
      <c r="EX40" s="176"/>
      <c r="EY40" s="176"/>
      <c r="EZ40" s="176"/>
      <c r="FA40" s="176"/>
      <c r="FB40" s="176"/>
      <c r="FC40" s="176"/>
      <c r="FD40" s="176"/>
      <c r="FE40" s="176"/>
    </row>
    <row r="41" spans="1:161" ht="45" x14ac:dyDescent="0.25">
      <c r="A41" s="407"/>
      <c r="B41" s="415"/>
      <c r="C41" s="307" t="s">
        <v>320</v>
      </c>
      <c r="D41" s="220" t="s">
        <v>321</v>
      </c>
      <c r="E41" s="175">
        <f t="shared" si="7"/>
        <v>144.76</v>
      </c>
      <c r="F41" s="175"/>
      <c r="G41" s="175"/>
      <c r="H41" s="175">
        <v>144.76</v>
      </c>
      <c r="I41" s="175"/>
      <c r="J41" s="175"/>
      <c r="K41" s="175">
        <f t="shared" si="5"/>
        <v>144.76</v>
      </c>
      <c r="L41" s="175"/>
      <c r="M41" s="175"/>
      <c r="N41" s="175">
        <v>144.76</v>
      </c>
      <c r="O41" s="175"/>
      <c r="P41" s="175"/>
      <c r="Q41" s="175">
        <f t="shared" si="13"/>
        <v>144.76</v>
      </c>
      <c r="R41" s="175"/>
      <c r="S41" s="175"/>
      <c r="T41" s="175">
        <v>144.76</v>
      </c>
      <c r="U41" s="175"/>
      <c r="V41" s="175"/>
      <c r="W41" s="175">
        <f>X41+Y41+Z41+AA41+AB41</f>
        <v>0</v>
      </c>
      <c r="X41" s="175"/>
      <c r="Y41" s="175"/>
      <c r="Z41" s="175"/>
      <c r="AA41" s="175"/>
      <c r="AB41" s="175"/>
      <c r="AC41" s="258">
        <f>W41/Q41%</f>
        <v>0</v>
      </c>
    </row>
    <row r="42" spans="1:161" ht="219" customHeight="1" x14ac:dyDescent="0.25">
      <c r="A42" s="407"/>
      <c r="B42" s="415"/>
      <c r="C42" s="337" t="s">
        <v>322</v>
      </c>
      <c r="D42" s="216" t="s">
        <v>319</v>
      </c>
      <c r="E42" s="338">
        <f>J42+I42+H42+G42+F42</f>
        <v>319.75</v>
      </c>
      <c r="F42" s="338"/>
      <c r="G42" s="338"/>
      <c r="H42" s="338">
        <v>319.75</v>
      </c>
      <c r="I42" s="338"/>
      <c r="J42" s="338"/>
      <c r="K42" s="338">
        <f t="shared" si="5"/>
        <v>319.75</v>
      </c>
      <c r="L42" s="338"/>
      <c r="M42" s="338"/>
      <c r="N42" s="338">
        <v>319.75</v>
      </c>
      <c r="O42" s="338"/>
      <c r="P42" s="338"/>
      <c r="Q42" s="338">
        <f t="shared" si="13"/>
        <v>319.75</v>
      </c>
      <c r="R42" s="338"/>
      <c r="S42" s="338"/>
      <c r="T42" s="338">
        <v>319.75</v>
      </c>
      <c r="U42" s="338"/>
      <c r="V42" s="338"/>
      <c r="W42" s="338">
        <f t="shared" ref="W42" si="14">X42+Y42+Z42+AA42+AB42</f>
        <v>95.924999999999997</v>
      </c>
      <c r="X42" s="338"/>
      <c r="Y42" s="338"/>
      <c r="Z42" s="338">
        <v>95.924999999999997</v>
      </c>
      <c r="AA42" s="338"/>
      <c r="AB42" s="338"/>
      <c r="AC42" s="339">
        <f t="shared" ref="AC42:AC44" si="15">W42/Q42%</f>
        <v>30</v>
      </c>
    </row>
    <row r="43" spans="1:161" s="30" customFormat="1" ht="210" x14ac:dyDescent="0.25">
      <c r="A43" s="11"/>
      <c r="B43" s="340"/>
      <c r="C43" s="14" t="s">
        <v>330</v>
      </c>
      <c r="D43" s="35" t="s">
        <v>319</v>
      </c>
      <c r="E43" s="175">
        <f>J43+I43+H43+G43+F43</f>
        <v>3</v>
      </c>
      <c r="F43" s="175"/>
      <c r="G43" s="175"/>
      <c r="H43" s="175">
        <v>3</v>
      </c>
      <c r="I43" s="175"/>
      <c r="J43" s="175"/>
      <c r="K43" s="175">
        <f t="shared" ref="K43:W44" si="16">P43+O43+N43+M43+L43</f>
        <v>3</v>
      </c>
      <c r="L43" s="175"/>
      <c r="M43" s="175"/>
      <c r="N43" s="175">
        <v>3</v>
      </c>
      <c r="O43" s="175"/>
      <c r="P43" s="175"/>
      <c r="Q43" s="175">
        <f t="shared" si="16"/>
        <v>3</v>
      </c>
      <c r="R43" s="175"/>
      <c r="S43" s="175"/>
      <c r="T43" s="175">
        <v>3</v>
      </c>
      <c r="U43" s="175"/>
      <c r="V43" s="175"/>
      <c r="W43" s="175">
        <f t="shared" si="16"/>
        <v>0</v>
      </c>
      <c r="X43" s="175"/>
      <c r="Y43" s="175"/>
      <c r="Z43" s="175"/>
      <c r="AA43" s="175"/>
      <c r="AB43" s="175"/>
      <c r="AC43" s="258">
        <f t="shared" si="15"/>
        <v>0</v>
      </c>
    </row>
    <row r="44" spans="1:161" s="30" customFormat="1" ht="218.25" customHeight="1" x14ac:dyDescent="0.25">
      <c r="A44" s="11"/>
      <c r="B44" s="340"/>
      <c r="C44" s="14" t="s">
        <v>331</v>
      </c>
      <c r="D44" s="35" t="s">
        <v>319</v>
      </c>
      <c r="E44" s="343">
        <f>J44+I44+H44+G44+F44</f>
        <v>21.33</v>
      </c>
      <c r="F44" s="344"/>
      <c r="G44" s="344"/>
      <c r="H44" s="345">
        <v>21.33</v>
      </c>
      <c r="I44" s="341"/>
      <c r="J44" s="342"/>
      <c r="K44" s="346">
        <f t="shared" si="16"/>
        <v>21.33</v>
      </c>
      <c r="L44" s="347"/>
      <c r="M44" s="347"/>
      <c r="N44" s="345">
        <v>21.33</v>
      </c>
      <c r="O44" s="345"/>
      <c r="P44" s="345"/>
      <c r="Q44" s="345">
        <f t="shared" si="16"/>
        <v>21.33</v>
      </c>
      <c r="R44" s="345"/>
      <c r="S44" s="345"/>
      <c r="T44" s="345">
        <v>21.33</v>
      </c>
      <c r="U44" s="348"/>
      <c r="V44" s="347"/>
      <c r="W44" s="377">
        <f>X44+Y44+Z44+AA44+AB44</f>
        <v>21.33</v>
      </c>
      <c r="X44" s="377"/>
      <c r="Y44" s="377"/>
      <c r="Z44" s="378">
        <v>21.33</v>
      </c>
      <c r="AA44" s="377"/>
      <c r="AB44" s="377"/>
      <c r="AC44" s="377">
        <f t="shared" si="15"/>
        <v>100</v>
      </c>
    </row>
    <row r="45" spans="1:161" s="30" customFormat="1" x14ac:dyDescent="0.25">
      <c r="A45" s="11"/>
      <c r="B45" s="136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161" s="30" customFormat="1" x14ac:dyDescent="0.25">
      <c r="A46" s="11"/>
      <c r="B46" s="136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161" s="30" customFormat="1" x14ac:dyDescent="0.25">
      <c r="A47" s="11"/>
      <c r="B47" s="136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161" s="30" customFormat="1" x14ac:dyDescent="0.25">
      <c r="A48" s="11"/>
      <c r="B48" s="136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s="30" customFormat="1" x14ac:dyDescent="0.25">
      <c r="A49" s="11"/>
      <c r="B49" s="136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384"/>
      <c r="R49" s="11"/>
      <c r="S49" s="11"/>
      <c r="T49" s="11"/>
      <c r="U49" s="11"/>
      <c r="V49" s="11"/>
    </row>
    <row r="50" spans="1:22" s="30" customFormat="1" x14ac:dyDescent="0.25">
      <c r="A50" s="11"/>
      <c r="B50" s="136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s="30" customFormat="1" x14ac:dyDescent="0.25">
      <c r="A51" s="11"/>
      <c r="B51" s="136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30" customFormat="1" x14ac:dyDescent="0.25">
      <c r="A52" s="11"/>
      <c r="B52" s="136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s="30" customFormat="1" x14ac:dyDescent="0.25">
      <c r="A53" s="11"/>
      <c r="B53" s="136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s="30" customFormat="1" x14ac:dyDescent="0.25">
      <c r="A54" s="11"/>
      <c r="B54" s="136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s="30" customFormat="1" x14ac:dyDescent="0.25">
      <c r="A55" s="11"/>
      <c r="B55" s="136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s="30" customFormat="1" x14ac:dyDescent="0.25">
      <c r="A56" s="11"/>
      <c r="B56" s="136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s="30" customFormat="1" x14ac:dyDescent="0.25">
      <c r="A57" s="11"/>
      <c r="B57" s="136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s="30" customFormat="1" x14ac:dyDescent="0.25">
      <c r="A58" s="11"/>
      <c r="B58" s="136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s="30" customFormat="1" x14ac:dyDescent="0.25">
      <c r="A59" s="11"/>
      <c r="B59" s="136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s="30" customFormat="1" x14ac:dyDescent="0.25">
      <c r="A60" s="11"/>
      <c r="B60" s="136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s="30" customFormat="1" x14ac:dyDescent="0.25">
      <c r="A61" s="11"/>
      <c r="B61" s="136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s="30" customFormat="1" x14ac:dyDescent="0.25">
      <c r="A62" s="11"/>
      <c r="B62" s="136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s="30" customFormat="1" x14ac:dyDescent="0.25">
      <c r="A63" s="11"/>
      <c r="B63" s="136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s="30" customFormat="1" x14ac:dyDescent="0.25">
      <c r="A64" s="11"/>
      <c r="B64" s="136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s="30" customFormat="1" x14ac:dyDescent="0.25">
      <c r="A65" s="11"/>
      <c r="B65" s="136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1:22" s="30" customFormat="1" x14ac:dyDescent="0.25">
      <c r="A66" s="11"/>
      <c r="B66" s="136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s="30" customFormat="1" x14ac:dyDescent="0.25">
      <c r="A67" s="11"/>
      <c r="B67" s="136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 s="30" customFormat="1" x14ac:dyDescent="0.25">
      <c r="A68" s="11"/>
      <c r="B68" s="136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s="30" customFormat="1" x14ac:dyDescent="0.25">
      <c r="A69" s="11"/>
      <c r="B69" s="136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s="30" customFormat="1" x14ac:dyDescent="0.25">
      <c r="A70" s="11"/>
      <c r="B70" s="136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s="30" customFormat="1" x14ac:dyDescent="0.25">
      <c r="A71" s="11"/>
      <c r="B71" s="136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1:22" s="30" customFormat="1" x14ac:dyDescent="0.25">
      <c r="A72" s="11"/>
      <c r="B72" s="136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s="30" customFormat="1" x14ac:dyDescent="0.25">
      <c r="A73" s="11"/>
      <c r="B73" s="136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s="30" customFormat="1" x14ac:dyDescent="0.25">
      <c r="A74" s="11"/>
      <c r="B74" s="136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s="30" customFormat="1" x14ac:dyDescent="0.25">
      <c r="A75" s="11"/>
      <c r="B75" s="136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s="30" customFormat="1" x14ac:dyDescent="0.25">
      <c r="A76" s="11"/>
      <c r="B76" s="136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s="30" customFormat="1" x14ac:dyDescent="0.25">
      <c r="A77" s="11"/>
      <c r="B77" s="136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1:22" s="30" customFormat="1" x14ac:dyDescent="0.25">
      <c r="A78" s="11"/>
      <c r="B78" s="136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 s="30" customFormat="1" x14ac:dyDescent="0.25">
      <c r="A79" s="11"/>
      <c r="B79" s="136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s="30" customFormat="1" x14ac:dyDescent="0.25">
      <c r="A80" s="11"/>
      <c r="B80" s="136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 s="30" customFormat="1" x14ac:dyDescent="0.25">
      <c r="A81" s="11"/>
      <c r="B81" s="136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:22" s="30" customFormat="1" x14ac:dyDescent="0.25">
      <c r="A82" s="11"/>
      <c r="B82" s="136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:22" s="30" customFormat="1" x14ac:dyDescent="0.25">
      <c r="A83" s="11"/>
      <c r="B83" s="136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1:22" s="30" customFormat="1" x14ac:dyDescent="0.25">
      <c r="A84" s="11"/>
      <c r="B84" s="136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2" s="30" customFormat="1" x14ac:dyDescent="0.25">
      <c r="A85" s="11"/>
      <c r="B85" s="136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1:22" s="30" customFormat="1" x14ac:dyDescent="0.25">
      <c r="A86" s="11"/>
      <c r="B86" s="136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22" s="30" customFormat="1" x14ac:dyDescent="0.25">
      <c r="A87" s="11"/>
      <c r="B87" s="136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 s="30" customFormat="1" x14ac:dyDescent="0.25">
      <c r="A88" s="11"/>
      <c r="B88" s="136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s="30" customFormat="1" x14ac:dyDescent="0.25">
      <c r="A89" s="11"/>
      <c r="B89" s="136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22" s="30" customFormat="1" x14ac:dyDescent="0.25">
      <c r="A90" s="11"/>
      <c r="B90" s="136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1:22" s="30" customFormat="1" x14ac:dyDescent="0.25">
      <c r="A91" s="11"/>
      <c r="B91" s="136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1:22" s="30" customFormat="1" x14ac:dyDescent="0.25">
      <c r="A92" s="11"/>
      <c r="B92" s="136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1:22" s="30" customFormat="1" x14ac:dyDescent="0.25">
      <c r="A93" s="11"/>
      <c r="B93" s="136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</row>
    <row r="94" spans="1:22" s="30" customFormat="1" x14ac:dyDescent="0.25">
      <c r="A94" s="11"/>
      <c r="B94" s="136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spans="1:22" s="30" customFormat="1" x14ac:dyDescent="0.25">
      <c r="A95" s="11"/>
      <c r="B95" s="136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spans="1:22" s="30" customFormat="1" x14ac:dyDescent="0.25">
      <c r="A96" s="11"/>
      <c r="B96" s="136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:22" s="30" customFormat="1" x14ac:dyDescent="0.25">
      <c r="A97" s="11"/>
      <c r="B97" s="136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1:22" s="30" customFormat="1" x14ac:dyDescent="0.25">
      <c r="A98" s="11"/>
      <c r="B98" s="136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:22" s="30" customFormat="1" x14ac:dyDescent="0.25">
      <c r="A99" s="11"/>
      <c r="B99" s="136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</row>
    <row r="100" spans="1:22" s="30" customFormat="1" x14ac:dyDescent="0.25">
      <c r="A100" s="11"/>
      <c r="B100" s="136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s="30" customFormat="1" x14ac:dyDescent="0.25">
      <c r="A101" s="11"/>
      <c r="B101" s="136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s="30" customFormat="1" x14ac:dyDescent="0.25">
      <c r="A102" s="11"/>
      <c r="B102" s="136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s="30" customFormat="1" x14ac:dyDescent="0.25">
      <c r="A103" s="11"/>
      <c r="B103" s="136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s="30" customFormat="1" x14ac:dyDescent="0.25">
      <c r="A104" s="11"/>
      <c r="B104" s="136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s="30" customFormat="1" x14ac:dyDescent="0.25">
      <c r="A105" s="11"/>
      <c r="B105" s="136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s="30" customFormat="1" x14ac:dyDescent="0.25">
      <c r="A106" s="11"/>
      <c r="B106" s="136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s="30" customFormat="1" x14ac:dyDescent="0.25">
      <c r="A107" s="11"/>
      <c r="B107" s="136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s="30" customFormat="1" x14ac:dyDescent="0.25">
      <c r="A108" s="11"/>
      <c r="B108" s="136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s="30" customFormat="1" x14ac:dyDescent="0.25">
      <c r="A109" s="11"/>
      <c r="B109" s="136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 s="30" customFormat="1" x14ac:dyDescent="0.25">
      <c r="A110" s="11"/>
      <c r="B110" s="136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s="30" customFormat="1" x14ac:dyDescent="0.25">
      <c r="A111" s="11"/>
      <c r="B111" s="136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s="30" customFormat="1" x14ac:dyDescent="0.25">
      <c r="A112" s="11"/>
      <c r="B112" s="136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s="30" customFormat="1" x14ac:dyDescent="0.25">
      <c r="A113" s="11"/>
      <c r="B113" s="136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s="30" customFormat="1" x14ac:dyDescent="0.25">
      <c r="A114" s="11"/>
      <c r="B114" s="136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s="30" customFormat="1" x14ac:dyDescent="0.25">
      <c r="A115" s="11"/>
      <c r="B115" s="136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s="30" customFormat="1" x14ac:dyDescent="0.25">
      <c r="A116" s="11"/>
      <c r="B116" s="136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s="30" customFormat="1" x14ac:dyDescent="0.25">
      <c r="A117" s="11"/>
      <c r="B117" s="136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s="30" customFormat="1" x14ac:dyDescent="0.25">
      <c r="A118" s="11"/>
      <c r="B118" s="136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s="30" customFormat="1" x14ac:dyDescent="0.25">
      <c r="A119" s="11"/>
      <c r="B119" s="136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s="30" customFormat="1" x14ac:dyDescent="0.25">
      <c r="A120" s="11"/>
      <c r="B120" s="136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s="30" customFormat="1" x14ac:dyDescent="0.25">
      <c r="A121" s="11"/>
      <c r="B121" s="136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s="30" customFormat="1" x14ac:dyDescent="0.25">
      <c r="A122" s="11"/>
      <c r="B122" s="136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s="30" customFormat="1" x14ac:dyDescent="0.25">
      <c r="A123" s="11"/>
      <c r="B123" s="136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s="30" customFormat="1" x14ac:dyDescent="0.25">
      <c r="A124" s="11"/>
      <c r="B124" s="136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s="30" customFormat="1" x14ac:dyDescent="0.25">
      <c r="A125" s="11"/>
      <c r="B125" s="136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s="30" customFormat="1" x14ac:dyDescent="0.25">
      <c r="A126" s="11"/>
      <c r="B126" s="136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s="30" customFormat="1" x14ac:dyDescent="0.25">
      <c r="A127" s="11"/>
      <c r="B127" s="136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s="30" customFormat="1" x14ac:dyDescent="0.25">
      <c r="A128" s="11"/>
      <c r="B128" s="136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s="30" customFormat="1" x14ac:dyDescent="0.25">
      <c r="A129" s="11"/>
      <c r="B129" s="136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s="30" customFormat="1" x14ac:dyDescent="0.25">
      <c r="A130" s="11"/>
      <c r="B130" s="136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s="30" customFormat="1" x14ac:dyDescent="0.25">
      <c r="A131" s="11"/>
      <c r="B131" s="136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s="30" customFormat="1" x14ac:dyDescent="0.25">
      <c r="A132" s="11"/>
      <c r="B132" s="136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s="30" customFormat="1" x14ac:dyDescent="0.25">
      <c r="A133" s="11"/>
      <c r="B133" s="136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s="30" customFormat="1" x14ac:dyDescent="0.25">
      <c r="A134" s="11"/>
      <c r="B134" s="136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s="30" customFormat="1" x14ac:dyDescent="0.25">
      <c r="A135" s="11"/>
      <c r="B135" s="136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s="30" customFormat="1" x14ac:dyDescent="0.25">
      <c r="A136" s="11"/>
      <c r="B136" s="136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s="30" customFormat="1" x14ac:dyDescent="0.25">
      <c r="A137" s="11"/>
      <c r="B137" s="136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s="30" customFormat="1" x14ac:dyDescent="0.25">
      <c r="A138" s="11"/>
      <c r="B138" s="136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s="30" customFormat="1" x14ac:dyDescent="0.25">
      <c r="A139" s="11"/>
      <c r="B139" s="136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s="30" customFormat="1" x14ac:dyDescent="0.25">
      <c r="A140" s="11"/>
      <c r="B140" s="136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s="30" customFormat="1" x14ac:dyDescent="0.25">
      <c r="A141" s="11"/>
      <c r="B141" s="136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2" s="30" customFormat="1" x14ac:dyDescent="0.25">
      <c r="A142" s="11"/>
      <c r="B142" s="136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</row>
    <row r="143" spans="1:22" s="30" customFormat="1" x14ac:dyDescent="0.25">
      <c r="A143" s="11"/>
      <c r="B143" s="136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</row>
    <row r="144" spans="1:22" s="30" customFormat="1" x14ac:dyDescent="0.25">
      <c r="A144" s="11"/>
      <c r="B144" s="136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</row>
    <row r="145" spans="1:22" s="30" customFormat="1" x14ac:dyDescent="0.25">
      <c r="A145" s="11"/>
      <c r="B145" s="136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</row>
    <row r="146" spans="1:22" s="30" customFormat="1" x14ac:dyDescent="0.25">
      <c r="A146" s="11"/>
      <c r="B146" s="136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</row>
    <row r="147" spans="1:22" s="30" customFormat="1" x14ac:dyDescent="0.25">
      <c r="A147" s="11"/>
      <c r="B147" s="136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</row>
    <row r="148" spans="1:22" s="30" customFormat="1" x14ac:dyDescent="0.25">
      <c r="A148" s="11"/>
      <c r="B148" s="136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</row>
    <row r="149" spans="1:22" s="30" customFormat="1" x14ac:dyDescent="0.25">
      <c r="A149" s="11"/>
      <c r="B149" s="136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</row>
    <row r="150" spans="1:22" s="30" customFormat="1" x14ac:dyDescent="0.25">
      <c r="A150" s="11"/>
      <c r="B150" s="136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</row>
    <row r="151" spans="1:22" s="30" customFormat="1" x14ac:dyDescent="0.25">
      <c r="A151" s="11"/>
      <c r="B151" s="136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</row>
    <row r="152" spans="1:22" s="30" customFormat="1" x14ac:dyDescent="0.25">
      <c r="A152" s="11"/>
      <c r="B152" s="136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</row>
    <row r="153" spans="1:22" s="30" customFormat="1" x14ac:dyDescent="0.25">
      <c r="A153" s="11"/>
      <c r="B153" s="136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</row>
    <row r="154" spans="1:22" s="30" customFormat="1" x14ac:dyDescent="0.25">
      <c r="A154" s="11"/>
      <c r="B154" s="136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</row>
    <row r="155" spans="1:22" s="30" customFormat="1" x14ac:dyDescent="0.25">
      <c r="A155" s="11"/>
      <c r="B155" s="136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</row>
    <row r="156" spans="1:22" s="30" customFormat="1" x14ac:dyDescent="0.25">
      <c r="A156" s="11"/>
      <c r="B156" s="136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</row>
    <row r="157" spans="1:22" s="30" customFormat="1" x14ac:dyDescent="0.25">
      <c r="A157" s="11"/>
      <c r="B157" s="136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</row>
    <row r="158" spans="1:22" s="30" customFormat="1" x14ac:dyDescent="0.25">
      <c r="A158" s="11"/>
      <c r="B158" s="136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</row>
    <row r="159" spans="1:22" s="30" customFormat="1" x14ac:dyDescent="0.25">
      <c r="A159" s="11"/>
      <c r="B159" s="136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</row>
    <row r="160" spans="1:22" s="30" customFormat="1" x14ac:dyDescent="0.25">
      <c r="A160" s="11"/>
      <c r="B160" s="136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</row>
    <row r="161" spans="1:22" s="30" customFormat="1" x14ac:dyDescent="0.25">
      <c r="A161" s="11"/>
      <c r="B161" s="136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</row>
    <row r="162" spans="1:22" s="30" customFormat="1" x14ac:dyDescent="0.25">
      <c r="A162" s="11"/>
      <c r="B162" s="136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</row>
    <row r="163" spans="1:22" s="30" customFormat="1" x14ac:dyDescent="0.25">
      <c r="A163" s="11"/>
      <c r="B163" s="136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</row>
    <row r="164" spans="1:22" s="30" customFormat="1" x14ac:dyDescent="0.25">
      <c r="A164" s="11"/>
      <c r="B164" s="136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</row>
    <row r="165" spans="1:22" s="30" customFormat="1" x14ac:dyDescent="0.25">
      <c r="A165" s="11"/>
      <c r="B165" s="136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</row>
    <row r="166" spans="1:22" s="30" customFormat="1" x14ac:dyDescent="0.25">
      <c r="A166" s="11"/>
      <c r="B166" s="136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</row>
    <row r="167" spans="1:22" s="30" customFormat="1" x14ac:dyDescent="0.25">
      <c r="A167" s="11"/>
      <c r="B167" s="136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</row>
    <row r="168" spans="1:22" s="30" customFormat="1" x14ac:dyDescent="0.25">
      <c r="A168" s="11"/>
      <c r="B168" s="136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</row>
    <row r="169" spans="1:22" s="30" customFormat="1" x14ac:dyDescent="0.25">
      <c r="A169" s="11"/>
      <c r="B169" s="136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</row>
    <row r="170" spans="1:22" s="30" customFormat="1" x14ac:dyDescent="0.25">
      <c r="A170" s="11"/>
      <c r="B170" s="136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</row>
    <row r="171" spans="1:22" s="30" customFormat="1" x14ac:dyDescent="0.25">
      <c r="A171" s="11"/>
      <c r="B171" s="136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</row>
    <row r="172" spans="1:22" s="30" customFormat="1" x14ac:dyDescent="0.25">
      <c r="A172" s="11"/>
      <c r="B172" s="136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</row>
    <row r="173" spans="1:22" s="30" customFormat="1" x14ac:dyDescent="0.25">
      <c r="A173" s="11"/>
      <c r="B173" s="136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</row>
    <row r="174" spans="1:22" s="30" customFormat="1" x14ac:dyDescent="0.25">
      <c r="A174" s="11"/>
      <c r="B174" s="136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</row>
    <row r="175" spans="1:22" s="30" customFormat="1" x14ac:dyDescent="0.25">
      <c r="A175" s="11"/>
      <c r="B175" s="136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</row>
    <row r="176" spans="1:22" s="30" customFormat="1" x14ac:dyDescent="0.25">
      <c r="A176" s="11"/>
      <c r="B176" s="136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</row>
    <row r="177" spans="1:22" s="30" customFormat="1" x14ac:dyDescent="0.25">
      <c r="A177" s="11"/>
      <c r="B177" s="136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</row>
    <row r="178" spans="1:22" s="30" customFormat="1" x14ac:dyDescent="0.25">
      <c r="A178" s="11"/>
      <c r="B178" s="136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</row>
    <row r="179" spans="1:22" s="30" customFormat="1" x14ac:dyDescent="0.25">
      <c r="A179" s="11"/>
      <c r="B179" s="136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</row>
    <row r="180" spans="1:22" s="30" customFormat="1" x14ac:dyDescent="0.25">
      <c r="A180" s="11"/>
      <c r="B180" s="136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</row>
    <row r="181" spans="1:22" s="30" customFormat="1" x14ac:dyDescent="0.25">
      <c r="A181" s="11"/>
      <c r="B181" s="136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</row>
    <row r="182" spans="1:22" s="30" customFormat="1" x14ac:dyDescent="0.25">
      <c r="A182" s="11"/>
      <c r="B182" s="136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</row>
    <row r="183" spans="1:22" s="30" customFormat="1" x14ac:dyDescent="0.25">
      <c r="A183" s="11"/>
      <c r="B183" s="136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</row>
    <row r="184" spans="1:22" s="30" customFormat="1" x14ac:dyDescent="0.25">
      <c r="A184" s="11"/>
      <c r="B184" s="136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</row>
    <row r="185" spans="1:22" s="30" customFormat="1" x14ac:dyDescent="0.25">
      <c r="A185" s="11"/>
      <c r="B185" s="136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</row>
    <row r="186" spans="1:22" s="30" customFormat="1" x14ac:dyDescent="0.25">
      <c r="A186" s="11"/>
      <c r="B186" s="136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</row>
    <row r="187" spans="1:22" s="30" customFormat="1" x14ac:dyDescent="0.25">
      <c r="A187" s="11"/>
      <c r="B187" s="136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</row>
    <row r="188" spans="1:22" s="30" customFormat="1" x14ac:dyDescent="0.25">
      <c r="A188" s="11"/>
      <c r="B188" s="136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</row>
    <row r="189" spans="1:22" s="30" customFormat="1" x14ac:dyDescent="0.25">
      <c r="A189" s="11"/>
      <c r="B189" s="136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</row>
    <row r="190" spans="1:22" s="30" customFormat="1" x14ac:dyDescent="0.25">
      <c r="A190" s="11"/>
      <c r="B190" s="136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</row>
    <row r="191" spans="1:22" s="30" customFormat="1" x14ac:dyDescent="0.25">
      <c r="A191" s="11"/>
      <c r="B191" s="136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</row>
    <row r="192" spans="1:22" s="30" customFormat="1" x14ac:dyDescent="0.25">
      <c r="A192" s="11"/>
      <c r="B192" s="136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</row>
    <row r="193" spans="1:22" s="30" customFormat="1" x14ac:dyDescent="0.25">
      <c r="A193" s="11"/>
      <c r="B193" s="136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</row>
    <row r="194" spans="1:22" s="30" customFormat="1" x14ac:dyDescent="0.25">
      <c r="A194" s="11"/>
      <c r="B194" s="136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</row>
    <row r="195" spans="1:22" s="30" customFormat="1" x14ac:dyDescent="0.25">
      <c r="A195" s="11"/>
      <c r="B195" s="136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</row>
    <row r="196" spans="1:22" s="30" customFormat="1" x14ac:dyDescent="0.25">
      <c r="A196" s="11"/>
      <c r="B196" s="136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</row>
    <row r="197" spans="1:22" s="30" customFormat="1" x14ac:dyDescent="0.25">
      <c r="A197" s="11"/>
      <c r="B197" s="136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</row>
    <row r="198" spans="1:22" s="30" customFormat="1" x14ac:dyDescent="0.25">
      <c r="A198" s="11"/>
      <c r="B198" s="136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</row>
    <row r="199" spans="1:22" s="30" customFormat="1" x14ac:dyDescent="0.25">
      <c r="A199" s="11"/>
      <c r="B199" s="136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</row>
    <row r="200" spans="1:22" s="30" customFormat="1" x14ac:dyDescent="0.25">
      <c r="A200" s="11"/>
      <c r="B200" s="136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</row>
    <row r="201" spans="1:22" s="30" customFormat="1" x14ac:dyDescent="0.25">
      <c r="A201" s="11"/>
      <c r="B201" s="136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</row>
    <row r="202" spans="1:22" s="30" customFormat="1" x14ac:dyDescent="0.25">
      <c r="A202" s="11"/>
      <c r="B202" s="136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</row>
    <row r="203" spans="1:22" s="30" customFormat="1" x14ac:dyDescent="0.25">
      <c r="A203" s="11"/>
      <c r="B203" s="136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</row>
    <row r="204" spans="1:22" s="30" customFormat="1" x14ac:dyDescent="0.25">
      <c r="A204" s="11"/>
      <c r="B204" s="136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</row>
    <row r="205" spans="1:22" s="30" customFormat="1" x14ac:dyDescent="0.25">
      <c r="A205" s="11"/>
      <c r="B205" s="136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</row>
    <row r="206" spans="1:22" s="30" customFormat="1" x14ac:dyDescent="0.25">
      <c r="A206" s="11"/>
      <c r="B206" s="136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</row>
    <row r="207" spans="1:22" s="30" customFormat="1" x14ac:dyDescent="0.25">
      <c r="A207" s="11"/>
      <c r="B207" s="136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</row>
    <row r="208" spans="1:22" s="30" customFormat="1" x14ac:dyDescent="0.25">
      <c r="A208" s="11"/>
      <c r="B208" s="136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</row>
    <row r="209" spans="1:22" s="30" customFormat="1" x14ac:dyDescent="0.25">
      <c r="A209" s="11"/>
      <c r="B209" s="136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</row>
    <row r="210" spans="1:22" s="30" customFormat="1" x14ac:dyDescent="0.25">
      <c r="A210" s="11"/>
      <c r="B210" s="136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</row>
    <row r="211" spans="1:22" s="30" customFormat="1" x14ac:dyDescent="0.25">
      <c r="A211" s="11"/>
      <c r="B211" s="136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</row>
    <row r="212" spans="1:22" s="30" customFormat="1" x14ac:dyDescent="0.25">
      <c r="A212" s="11"/>
      <c r="B212" s="136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</row>
    <row r="213" spans="1:22" s="30" customFormat="1" x14ac:dyDescent="0.25">
      <c r="A213" s="11"/>
      <c r="B213" s="136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</row>
    <row r="214" spans="1:22" s="30" customFormat="1" x14ac:dyDescent="0.25">
      <c r="A214" s="11"/>
      <c r="B214" s="136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</row>
    <row r="215" spans="1:22" s="30" customFormat="1" x14ac:dyDescent="0.25">
      <c r="A215" s="11"/>
      <c r="B215" s="136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</row>
    <row r="216" spans="1:22" s="30" customFormat="1" x14ac:dyDescent="0.25">
      <c r="A216" s="11"/>
      <c r="B216" s="136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</row>
    <row r="217" spans="1:22" s="30" customFormat="1" x14ac:dyDescent="0.25">
      <c r="A217" s="11"/>
      <c r="B217" s="136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</row>
    <row r="218" spans="1:22" s="30" customFormat="1" x14ac:dyDescent="0.25">
      <c r="A218" s="11"/>
      <c r="B218" s="136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</row>
    <row r="219" spans="1:22" s="30" customFormat="1" x14ac:dyDescent="0.25">
      <c r="A219" s="11"/>
      <c r="B219" s="136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</row>
    <row r="220" spans="1:22" s="30" customFormat="1" x14ac:dyDescent="0.25">
      <c r="A220" s="11"/>
      <c r="B220" s="136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</row>
    <row r="221" spans="1:22" s="30" customFormat="1" x14ac:dyDescent="0.25">
      <c r="A221" s="11"/>
      <c r="B221" s="136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</row>
    <row r="222" spans="1:22" s="30" customFormat="1" x14ac:dyDescent="0.25">
      <c r="A222" s="11"/>
      <c r="B222" s="136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</row>
    <row r="223" spans="1:22" s="30" customFormat="1" x14ac:dyDescent="0.25">
      <c r="A223" s="11"/>
      <c r="B223" s="136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</row>
    <row r="224" spans="1:22" s="30" customFormat="1" x14ac:dyDescent="0.25">
      <c r="A224" s="11"/>
      <c r="B224" s="136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</row>
    <row r="225" spans="1:22" s="30" customFormat="1" x14ac:dyDescent="0.25">
      <c r="A225" s="11"/>
      <c r="B225" s="136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</row>
    <row r="226" spans="1:22" s="30" customFormat="1" x14ac:dyDescent="0.25">
      <c r="A226" s="11"/>
      <c r="B226" s="136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</row>
    <row r="227" spans="1:22" s="30" customFormat="1" x14ac:dyDescent="0.25">
      <c r="A227" s="11"/>
      <c r="B227" s="136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</row>
    <row r="228" spans="1:22" s="30" customFormat="1" x14ac:dyDescent="0.25">
      <c r="A228" s="11"/>
      <c r="B228" s="136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</row>
    <row r="229" spans="1:22" s="30" customFormat="1" x14ac:dyDescent="0.25">
      <c r="A229" s="11"/>
      <c r="B229" s="136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</row>
    <row r="230" spans="1:22" s="30" customFormat="1" x14ac:dyDescent="0.25">
      <c r="A230" s="11"/>
      <c r="B230" s="136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</row>
    <row r="231" spans="1:22" s="30" customFormat="1" x14ac:dyDescent="0.25">
      <c r="A231" s="11"/>
      <c r="B231" s="136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</row>
    <row r="232" spans="1:22" s="30" customFormat="1" x14ac:dyDescent="0.25">
      <c r="A232" s="11"/>
      <c r="B232" s="136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</row>
    <row r="233" spans="1:22" s="30" customFormat="1" x14ac:dyDescent="0.25">
      <c r="A233" s="11"/>
      <c r="B233" s="136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</row>
    <row r="234" spans="1:22" s="30" customFormat="1" x14ac:dyDescent="0.25">
      <c r="A234" s="11"/>
      <c r="B234" s="136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</row>
    <row r="235" spans="1:22" s="30" customFormat="1" x14ac:dyDescent="0.25">
      <c r="A235" s="11"/>
      <c r="B235" s="136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</row>
    <row r="236" spans="1:22" s="30" customFormat="1" x14ac:dyDescent="0.25">
      <c r="A236" s="11"/>
      <c r="B236" s="136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</row>
    <row r="237" spans="1:22" s="30" customFormat="1" x14ac:dyDescent="0.25">
      <c r="A237" s="11"/>
      <c r="B237" s="136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</row>
    <row r="238" spans="1:22" s="30" customFormat="1" x14ac:dyDescent="0.25">
      <c r="A238" s="11"/>
      <c r="B238" s="136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</row>
    <row r="239" spans="1:22" s="30" customFormat="1" x14ac:dyDescent="0.25">
      <c r="A239" s="11"/>
      <c r="B239" s="136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</row>
    <row r="240" spans="1:22" s="30" customFormat="1" x14ac:dyDescent="0.25">
      <c r="A240" s="11"/>
      <c r="B240" s="136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</row>
    <row r="241" spans="1:22" s="30" customFormat="1" x14ac:dyDescent="0.25">
      <c r="A241" s="11"/>
      <c r="B241" s="136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</row>
    <row r="242" spans="1:22" s="30" customFormat="1" x14ac:dyDescent="0.25">
      <c r="A242" s="11"/>
      <c r="B242" s="136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</row>
    <row r="243" spans="1:22" s="30" customFormat="1" x14ac:dyDescent="0.25">
      <c r="A243" s="11"/>
      <c r="B243" s="136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</row>
    <row r="244" spans="1:22" s="30" customFormat="1" x14ac:dyDescent="0.25">
      <c r="A244" s="11"/>
      <c r="B244" s="136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</row>
    <row r="245" spans="1:22" s="30" customFormat="1" x14ac:dyDescent="0.25">
      <c r="A245" s="11"/>
      <c r="B245" s="136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</row>
    <row r="246" spans="1:22" s="30" customFormat="1" x14ac:dyDescent="0.25">
      <c r="A246" s="11"/>
      <c r="B246" s="136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</row>
    <row r="247" spans="1:22" s="30" customFormat="1" x14ac:dyDescent="0.25">
      <c r="A247" s="11"/>
      <c r="B247" s="136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</row>
    <row r="248" spans="1:22" s="30" customFormat="1" x14ac:dyDescent="0.25">
      <c r="A248" s="11"/>
      <c r="B248" s="136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</row>
    <row r="249" spans="1:22" s="30" customFormat="1" x14ac:dyDescent="0.25">
      <c r="A249" s="11"/>
      <c r="B249" s="136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</row>
    <row r="250" spans="1:22" s="30" customFormat="1" x14ac:dyDescent="0.25">
      <c r="A250" s="11"/>
      <c r="B250" s="136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</row>
    <row r="251" spans="1:22" s="30" customFormat="1" x14ac:dyDescent="0.25">
      <c r="A251" s="11"/>
      <c r="B251" s="136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</row>
    <row r="252" spans="1:22" s="30" customFormat="1" x14ac:dyDescent="0.25">
      <c r="A252" s="11"/>
      <c r="B252" s="136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</row>
    <row r="253" spans="1:22" s="30" customFormat="1" x14ac:dyDescent="0.25">
      <c r="A253" s="11"/>
      <c r="B253" s="136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</row>
    <row r="254" spans="1:22" s="30" customFormat="1" x14ac:dyDescent="0.25">
      <c r="A254" s="11"/>
      <c r="B254" s="136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</row>
    <row r="255" spans="1:22" s="30" customFormat="1" x14ac:dyDescent="0.25">
      <c r="A255" s="11"/>
      <c r="B255" s="136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</row>
    <row r="256" spans="1:22" s="30" customFormat="1" x14ac:dyDescent="0.25">
      <c r="A256" s="11"/>
      <c r="B256" s="136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</row>
    <row r="257" spans="1:22" s="30" customFormat="1" x14ac:dyDescent="0.25">
      <c r="A257" s="11"/>
      <c r="B257" s="136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</row>
    <row r="258" spans="1:22" s="30" customFormat="1" x14ac:dyDescent="0.25">
      <c r="A258" s="11"/>
      <c r="B258" s="136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</row>
    <row r="259" spans="1:22" s="30" customFormat="1" x14ac:dyDescent="0.25">
      <c r="A259" s="11"/>
      <c r="B259" s="136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</row>
    <row r="260" spans="1:22" s="30" customFormat="1" x14ac:dyDescent="0.25">
      <c r="A260" s="11"/>
      <c r="B260" s="136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</row>
    <row r="261" spans="1:22" s="30" customFormat="1" x14ac:dyDescent="0.25">
      <c r="A261" s="11"/>
      <c r="B261" s="136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</row>
    <row r="262" spans="1:22" s="30" customFormat="1" x14ac:dyDescent="0.25">
      <c r="A262" s="11"/>
      <c r="B262" s="136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</row>
    <row r="263" spans="1:22" s="30" customFormat="1" x14ac:dyDescent="0.25">
      <c r="A263" s="11"/>
      <c r="B263" s="136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</row>
    <row r="264" spans="1:22" s="30" customFormat="1" x14ac:dyDescent="0.25">
      <c r="A264" s="11"/>
      <c r="B264" s="136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</row>
    <row r="265" spans="1:22" s="30" customFormat="1" x14ac:dyDescent="0.25">
      <c r="A265" s="11"/>
      <c r="B265" s="136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</row>
    <row r="266" spans="1:22" s="30" customFormat="1" x14ac:dyDescent="0.25">
      <c r="A266" s="11"/>
      <c r="B266" s="136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</row>
    <row r="267" spans="1:22" s="30" customFormat="1" x14ac:dyDescent="0.25">
      <c r="A267" s="11"/>
      <c r="B267" s="136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</row>
    <row r="268" spans="1:22" s="30" customFormat="1" x14ac:dyDescent="0.25">
      <c r="A268" s="11"/>
      <c r="B268" s="136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</row>
    <row r="269" spans="1:22" s="30" customFormat="1" x14ac:dyDescent="0.25">
      <c r="A269" s="11"/>
      <c r="B269" s="136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</row>
    <row r="270" spans="1:22" s="30" customFormat="1" x14ac:dyDescent="0.25">
      <c r="A270" s="11"/>
      <c r="B270" s="136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</row>
    <row r="271" spans="1:22" s="30" customFormat="1" x14ac:dyDescent="0.25">
      <c r="A271" s="11"/>
      <c r="B271" s="136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</row>
    <row r="272" spans="1:22" s="30" customFormat="1" x14ac:dyDescent="0.25">
      <c r="A272" s="11"/>
      <c r="B272" s="136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</row>
    <row r="273" spans="1:22" s="30" customFormat="1" x14ac:dyDescent="0.25">
      <c r="A273" s="11"/>
      <c r="B273" s="136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</row>
    <row r="274" spans="1:22" s="30" customFormat="1" x14ac:dyDescent="0.25">
      <c r="A274" s="11"/>
      <c r="B274" s="136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</row>
    <row r="275" spans="1:22" s="30" customFormat="1" x14ac:dyDescent="0.25">
      <c r="A275" s="11"/>
      <c r="B275" s="136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</row>
    <row r="276" spans="1:22" s="30" customFormat="1" x14ac:dyDescent="0.25">
      <c r="A276" s="11"/>
      <c r="B276" s="136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</row>
    <row r="277" spans="1:22" s="30" customFormat="1" x14ac:dyDescent="0.25">
      <c r="A277" s="11"/>
      <c r="B277" s="136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</row>
    <row r="278" spans="1:22" s="30" customFormat="1" x14ac:dyDescent="0.25">
      <c r="A278" s="11"/>
      <c r="B278" s="136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</row>
    <row r="279" spans="1:22" s="30" customFormat="1" x14ac:dyDescent="0.25">
      <c r="A279" s="11"/>
      <c r="B279" s="136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</row>
    <row r="280" spans="1:22" s="30" customFormat="1" x14ac:dyDescent="0.25">
      <c r="A280" s="11"/>
      <c r="B280" s="136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</row>
    <row r="281" spans="1:22" s="30" customFormat="1" x14ac:dyDescent="0.25">
      <c r="A281" s="11"/>
      <c r="B281" s="136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</row>
    <row r="282" spans="1:22" s="30" customFormat="1" x14ac:dyDescent="0.25">
      <c r="A282" s="11"/>
      <c r="B282" s="136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</row>
    <row r="283" spans="1:22" s="30" customFormat="1" x14ac:dyDescent="0.25">
      <c r="A283" s="11"/>
      <c r="B283" s="136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</row>
    <row r="284" spans="1:22" s="30" customFormat="1" x14ac:dyDescent="0.25">
      <c r="A284" s="11"/>
      <c r="B284" s="136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</row>
    <row r="285" spans="1:22" s="30" customFormat="1" x14ac:dyDescent="0.25">
      <c r="A285" s="11"/>
      <c r="B285" s="136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</row>
    <row r="286" spans="1:22" s="30" customFormat="1" x14ac:dyDescent="0.25">
      <c r="A286" s="11"/>
      <c r="B286" s="136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</row>
    <row r="287" spans="1:22" s="30" customFormat="1" x14ac:dyDescent="0.25">
      <c r="A287" s="11"/>
      <c r="B287" s="136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</row>
    <row r="288" spans="1:22" s="30" customFormat="1" x14ac:dyDescent="0.25">
      <c r="A288" s="11"/>
      <c r="B288" s="136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</row>
    <row r="289" spans="1:22" s="30" customFormat="1" x14ac:dyDescent="0.25">
      <c r="A289" s="11"/>
      <c r="B289" s="136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</row>
    <row r="290" spans="1:22" s="30" customFormat="1" x14ac:dyDescent="0.25">
      <c r="A290" s="11"/>
      <c r="B290" s="136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</row>
    <row r="291" spans="1:22" s="30" customFormat="1" x14ac:dyDescent="0.25">
      <c r="A291" s="11"/>
      <c r="B291" s="136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</row>
    <row r="292" spans="1:22" s="30" customFormat="1" x14ac:dyDescent="0.25">
      <c r="A292" s="11"/>
      <c r="B292" s="136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</row>
    <row r="293" spans="1:22" s="30" customFormat="1" x14ac:dyDescent="0.25">
      <c r="A293" s="11"/>
      <c r="B293" s="136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</row>
    <row r="294" spans="1:22" s="30" customFormat="1" x14ac:dyDescent="0.25">
      <c r="A294" s="11"/>
      <c r="B294" s="136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</row>
    <row r="295" spans="1:22" s="30" customFormat="1" x14ac:dyDescent="0.25">
      <c r="A295" s="11"/>
      <c r="B295" s="136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</row>
    <row r="296" spans="1:22" s="30" customFormat="1" x14ac:dyDescent="0.25">
      <c r="A296" s="11"/>
      <c r="B296" s="136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</row>
    <row r="297" spans="1:22" s="30" customFormat="1" x14ac:dyDescent="0.25">
      <c r="A297" s="11"/>
      <c r="B297" s="136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</row>
    <row r="298" spans="1:22" s="30" customFormat="1" x14ac:dyDescent="0.25">
      <c r="A298" s="11"/>
      <c r="B298" s="136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</row>
    <row r="299" spans="1:22" s="30" customFormat="1" x14ac:dyDescent="0.25">
      <c r="A299" s="11"/>
      <c r="B299" s="136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</row>
    <row r="300" spans="1:22" s="30" customFormat="1" x14ac:dyDescent="0.25">
      <c r="A300" s="11"/>
      <c r="B300" s="136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</row>
    <row r="301" spans="1:22" s="30" customFormat="1" x14ac:dyDescent="0.25">
      <c r="A301" s="11"/>
      <c r="B301" s="136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</row>
    <row r="302" spans="1:22" s="30" customFormat="1" x14ac:dyDescent="0.25">
      <c r="A302" s="11"/>
      <c r="B302" s="136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</row>
    <row r="303" spans="1:22" s="30" customFormat="1" x14ac:dyDescent="0.25">
      <c r="A303" s="11"/>
      <c r="B303" s="136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</row>
    <row r="304" spans="1:22" s="30" customFormat="1" x14ac:dyDescent="0.25">
      <c r="A304" s="11"/>
      <c r="B304" s="136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</row>
    <row r="305" spans="1:22" s="30" customFormat="1" x14ac:dyDescent="0.25">
      <c r="A305" s="11"/>
      <c r="B305" s="136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</row>
    <row r="306" spans="1:22" s="30" customFormat="1" x14ac:dyDescent="0.25">
      <c r="A306" s="11"/>
      <c r="B306" s="136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</row>
    <row r="307" spans="1:22" s="30" customFormat="1" x14ac:dyDescent="0.25">
      <c r="A307" s="11"/>
      <c r="B307" s="136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</row>
    <row r="308" spans="1:22" s="30" customFormat="1" x14ac:dyDescent="0.25">
      <c r="A308" s="11"/>
      <c r="B308" s="136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</row>
    <row r="309" spans="1:22" s="30" customFormat="1" x14ac:dyDescent="0.25">
      <c r="A309" s="11"/>
      <c r="B309" s="136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</row>
    <row r="310" spans="1:22" s="30" customFormat="1" x14ac:dyDescent="0.25">
      <c r="A310" s="11"/>
      <c r="B310" s="136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</row>
    <row r="311" spans="1:22" s="30" customFormat="1" x14ac:dyDescent="0.25">
      <c r="A311" s="11"/>
      <c r="B311" s="136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</row>
    <row r="312" spans="1:22" s="30" customFormat="1" x14ac:dyDescent="0.25">
      <c r="A312" s="11"/>
      <c r="B312" s="136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</row>
    <row r="313" spans="1:22" s="30" customFormat="1" x14ac:dyDescent="0.25">
      <c r="A313" s="11"/>
      <c r="B313" s="136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</row>
    <row r="314" spans="1:22" s="30" customFormat="1" x14ac:dyDescent="0.25">
      <c r="A314" s="11"/>
      <c r="B314" s="136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</row>
    <row r="315" spans="1:22" s="30" customFormat="1" x14ac:dyDescent="0.25">
      <c r="A315" s="11"/>
      <c r="B315" s="136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</row>
    <row r="316" spans="1:22" s="30" customFormat="1" x14ac:dyDescent="0.25">
      <c r="A316" s="11"/>
      <c r="B316" s="136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</row>
    <row r="317" spans="1:22" s="30" customFormat="1" x14ac:dyDescent="0.25">
      <c r="A317" s="11"/>
      <c r="B317" s="136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</row>
    <row r="318" spans="1:22" s="30" customFormat="1" x14ac:dyDescent="0.25">
      <c r="A318" s="11"/>
      <c r="B318" s="136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</row>
    <row r="319" spans="1:22" s="30" customFormat="1" x14ac:dyDescent="0.25">
      <c r="A319" s="11"/>
      <c r="B319" s="136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</row>
    <row r="320" spans="1:22" s="30" customFormat="1" x14ac:dyDescent="0.25">
      <c r="A320" s="11"/>
      <c r="B320" s="136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</row>
    <row r="321" spans="1:22" s="30" customFormat="1" x14ac:dyDescent="0.25">
      <c r="A321" s="11"/>
      <c r="B321" s="136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</row>
    <row r="322" spans="1:22" s="30" customFormat="1" x14ac:dyDescent="0.25">
      <c r="A322" s="11"/>
      <c r="B322" s="136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</row>
    <row r="323" spans="1:22" s="30" customFormat="1" x14ac:dyDescent="0.25">
      <c r="A323" s="11"/>
      <c r="B323" s="136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</row>
    <row r="324" spans="1:22" s="30" customFormat="1" x14ac:dyDescent="0.25">
      <c r="A324" s="11"/>
      <c r="B324" s="136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</row>
    <row r="325" spans="1:22" s="30" customFormat="1" x14ac:dyDescent="0.25">
      <c r="A325" s="11"/>
      <c r="B325" s="136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</row>
    <row r="326" spans="1:22" s="30" customFormat="1" x14ac:dyDescent="0.25">
      <c r="A326" s="11"/>
      <c r="B326" s="136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</row>
    <row r="327" spans="1:22" s="30" customFormat="1" x14ac:dyDescent="0.25">
      <c r="A327" s="11"/>
      <c r="B327" s="136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</row>
    <row r="328" spans="1:22" s="30" customFormat="1" x14ac:dyDescent="0.25">
      <c r="A328" s="11"/>
      <c r="B328" s="136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</row>
    <row r="329" spans="1:22" s="30" customFormat="1" x14ac:dyDescent="0.25">
      <c r="A329" s="11"/>
      <c r="B329" s="136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</row>
    <row r="330" spans="1:22" s="30" customFormat="1" x14ac:dyDescent="0.25">
      <c r="A330" s="11"/>
      <c r="B330" s="136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</row>
    <row r="331" spans="1:22" s="30" customFormat="1" x14ac:dyDescent="0.25">
      <c r="A331" s="11"/>
      <c r="B331" s="136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</row>
    <row r="332" spans="1:22" s="30" customFormat="1" x14ac:dyDescent="0.25">
      <c r="A332" s="11"/>
      <c r="B332" s="136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</row>
    <row r="333" spans="1:22" s="30" customFormat="1" x14ac:dyDescent="0.25">
      <c r="A333" s="11"/>
      <c r="B333" s="136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</row>
    <row r="334" spans="1:22" s="30" customFormat="1" x14ac:dyDescent="0.25">
      <c r="A334" s="11"/>
      <c r="B334" s="136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</row>
    <row r="335" spans="1:22" s="30" customFormat="1" x14ac:dyDescent="0.25">
      <c r="A335" s="11"/>
      <c r="B335" s="136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</row>
    <row r="336" spans="1:22" s="30" customFormat="1" x14ac:dyDescent="0.25">
      <c r="A336" s="11"/>
      <c r="B336" s="136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</row>
    <row r="337" spans="1:22" s="30" customFormat="1" x14ac:dyDescent="0.25">
      <c r="A337" s="11"/>
      <c r="B337" s="136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</row>
    <row r="338" spans="1:22" s="30" customFormat="1" x14ac:dyDescent="0.25">
      <c r="A338" s="11"/>
      <c r="B338" s="136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</row>
    <row r="339" spans="1:22" s="30" customFormat="1" x14ac:dyDescent="0.25">
      <c r="A339" s="11"/>
      <c r="B339" s="136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</row>
    <row r="340" spans="1:22" s="30" customFormat="1" x14ac:dyDescent="0.25">
      <c r="A340" s="11"/>
      <c r="B340" s="136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</row>
    <row r="341" spans="1:22" s="30" customFormat="1" x14ac:dyDescent="0.25">
      <c r="A341" s="11"/>
      <c r="B341" s="136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</row>
    <row r="342" spans="1:22" s="30" customFormat="1" x14ac:dyDescent="0.25">
      <c r="A342" s="11"/>
      <c r="B342" s="136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</row>
    <row r="343" spans="1:22" s="30" customFormat="1" x14ac:dyDescent="0.25">
      <c r="A343" s="11"/>
      <c r="B343" s="136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</row>
    <row r="344" spans="1:22" s="30" customFormat="1" x14ac:dyDescent="0.25">
      <c r="A344" s="11"/>
      <c r="B344" s="136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</row>
    <row r="345" spans="1:22" s="30" customFormat="1" x14ac:dyDescent="0.25">
      <c r="A345" s="11"/>
      <c r="B345" s="136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</row>
    <row r="346" spans="1:22" s="30" customFormat="1" x14ac:dyDescent="0.25">
      <c r="A346" s="11"/>
      <c r="B346" s="136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</row>
    <row r="347" spans="1:22" s="30" customFormat="1" x14ac:dyDescent="0.25">
      <c r="A347" s="11"/>
      <c r="B347" s="136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</row>
    <row r="348" spans="1:22" s="30" customFormat="1" x14ac:dyDescent="0.25">
      <c r="A348" s="11"/>
      <c r="B348" s="136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</row>
    <row r="349" spans="1:22" s="30" customFormat="1" x14ac:dyDescent="0.25">
      <c r="A349" s="11"/>
      <c r="B349" s="136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</row>
    <row r="350" spans="1:22" s="30" customFormat="1" x14ac:dyDescent="0.25">
      <c r="A350" s="11"/>
      <c r="B350" s="136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</row>
    <row r="351" spans="1:22" s="30" customFormat="1" x14ac:dyDescent="0.25">
      <c r="A351" s="11"/>
      <c r="B351" s="136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</row>
    <row r="352" spans="1:22" s="30" customFormat="1" x14ac:dyDescent="0.25">
      <c r="A352" s="11"/>
      <c r="B352" s="136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</row>
    <row r="353" spans="1:22" s="30" customFormat="1" x14ac:dyDescent="0.25">
      <c r="A353" s="11"/>
      <c r="B353" s="136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</row>
    <row r="354" spans="1:22" s="30" customFormat="1" x14ac:dyDescent="0.25">
      <c r="A354" s="11"/>
      <c r="B354" s="136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</row>
    <row r="355" spans="1:22" s="30" customFormat="1" x14ac:dyDescent="0.25">
      <c r="A355" s="11"/>
      <c r="B355" s="136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</row>
    <row r="356" spans="1:22" s="30" customFormat="1" x14ac:dyDescent="0.25">
      <c r="A356" s="11"/>
      <c r="B356" s="136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</row>
    <row r="357" spans="1:22" s="30" customFormat="1" x14ac:dyDescent="0.25">
      <c r="A357" s="11"/>
      <c r="B357" s="136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</row>
    <row r="358" spans="1:22" s="30" customFormat="1" x14ac:dyDescent="0.25">
      <c r="A358" s="11"/>
      <c r="B358" s="136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</row>
    <row r="359" spans="1:22" s="30" customFormat="1" x14ac:dyDescent="0.25">
      <c r="A359" s="11"/>
      <c r="B359" s="136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</row>
    <row r="360" spans="1:22" s="30" customFormat="1" x14ac:dyDescent="0.25">
      <c r="A360" s="11"/>
      <c r="B360" s="136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</row>
    <row r="361" spans="1:22" s="30" customFormat="1" x14ac:dyDescent="0.25">
      <c r="A361" s="11"/>
      <c r="B361" s="136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</row>
    <row r="362" spans="1:22" s="30" customFormat="1" x14ac:dyDescent="0.25">
      <c r="A362" s="11"/>
      <c r="B362" s="136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</row>
    <row r="363" spans="1:22" s="30" customFormat="1" x14ac:dyDescent="0.25">
      <c r="A363" s="11"/>
      <c r="B363" s="136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</row>
    <row r="364" spans="1:22" s="30" customFormat="1" x14ac:dyDescent="0.25">
      <c r="A364" s="11"/>
      <c r="B364" s="136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</row>
    <row r="365" spans="1:22" s="30" customFormat="1" x14ac:dyDescent="0.25">
      <c r="A365" s="11"/>
      <c r="B365" s="136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</row>
    <row r="366" spans="1:22" s="30" customFormat="1" x14ac:dyDescent="0.25">
      <c r="A366" s="11"/>
      <c r="B366" s="136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</row>
    <row r="367" spans="1:22" s="30" customFormat="1" x14ac:dyDescent="0.25">
      <c r="A367" s="11"/>
      <c r="B367" s="136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</row>
    <row r="368" spans="1:22" s="30" customFormat="1" x14ac:dyDescent="0.25">
      <c r="A368" s="11"/>
      <c r="B368" s="136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</row>
    <row r="369" spans="1:22" s="30" customFormat="1" x14ac:dyDescent="0.25">
      <c r="A369" s="11"/>
      <c r="B369" s="136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</row>
    <row r="370" spans="1:22" s="30" customFormat="1" x14ac:dyDescent="0.25">
      <c r="A370" s="11"/>
      <c r="B370" s="136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</row>
    <row r="371" spans="1:22" s="30" customFormat="1" x14ac:dyDescent="0.25">
      <c r="A371" s="11"/>
      <c r="B371" s="136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</row>
    <row r="372" spans="1:22" s="30" customFormat="1" x14ac:dyDescent="0.25">
      <c r="A372" s="11"/>
      <c r="B372" s="136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</row>
    <row r="373" spans="1:22" s="30" customFormat="1" x14ac:dyDescent="0.25">
      <c r="A373" s="11"/>
      <c r="B373" s="136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</row>
    <row r="374" spans="1:22" s="30" customFormat="1" x14ac:dyDescent="0.25">
      <c r="A374" s="11"/>
      <c r="B374" s="136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</row>
    <row r="375" spans="1:22" s="30" customFormat="1" x14ac:dyDescent="0.25">
      <c r="A375" s="11"/>
      <c r="B375" s="136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</row>
    <row r="376" spans="1:22" s="30" customFormat="1" x14ac:dyDescent="0.25">
      <c r="A376" s="11"/>
      <c r="B376" s="136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</row>
    <row r="377" spans="1:22" s="30" customFormat="1" x14ac:dyDescent="0.25">
      <c r="A377" s="11"/>
      <c r="B377" s="136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</row>
    <row r="378" spans="1:22" s="30" customFormat="1" x14ac:dyDescent="0.25">
      <c r="A378" s="11"/>
      <c r="B378" s="136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</row>
    <row r="379" spans="1:22" s="30" customFormat="1" x14ac:dyDescent="0.25">
      <c r="A379" s="11"/>
      <c r="B379" s="136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</row>
    <row r="380" spans="1:22" s="30" customFormat="1" x14ac:dyDescent="0.25">
      <c r="A380" s="11"/>
      <c r="B380" s="136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</row>
    <row r="381" spans="1:22" s="30" customFormat="1" x14ac:dyDescent="0.25">
      <c r="A381" s="11"/>
      <c r="B381" s="136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</row>
    <row r="382" spans="1:22" s="30" customFormat="1" x14ac:dyDescent="0.25">
      <c r="A382" s="11"/>
      <c r="B382" s="136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</row>
    <row r="383" spans="1:22" s="30" customFormat="1" x14ac:dyDescent="0.25">
      <c r="A383" s="11"/>
      <c r="B383" s="136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</row>
    <row r="384" spans="1:22" s="30" customFormat="1" x14ac:dyDescent="0.25">
      <c r="A384" s="11"/>
      <c r="B384" s="136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</row>
    <row r="385" spans="1:22" s="30" customFormat="1" x14ac:dyDescent="0.25">
      <c r="A385" s="11"/>
      <c r="B385" s="136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</row>
    <row r="386" spans="1:22" s="30" customFormat="1" x14ac:dyDescent="0.25">
      <c r="A386" s="11"/>
      <c r="B386" s="136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</row>
    <row r="387" spans="1:22" s="30" customFormat="1" x14ac:dyDescent="0.25">
      <c r="A387" s="11"/>
      <c r="B387" s="136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</row>
    <row r="388" spans="1:22" s="30" customFormat="1" x14ac:dyDescent="0.25">
      <c r="A388" s="11"/>
      <c r="B388" s="136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</row>
    <row r="389" spans="1:22" s="30" customFormat="1" x14ac:dyDescent="0.25">
      <c r="A389" s="11"/>
      <c r="B389" s="136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</row>
    <row r="390" spans="1:22" s="30" customFormat="1" x14ac:dyDescent="0.25">
      <c r="A390" s="11"/>
      <c r="B390" s="136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</row>
    <row r="391" spans="1:22" s="30" customFormat="1" x14ac:dyDescent="0.25">
      <c r="A391" s="11"/>
      <c r="B391" s="136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</row>
    <row r="392" spans="1:22" s="30" customFormat="1" x14ac:dyDescent="0.25">
      <c r="A392" s="11"/>
      <c r="B392" s="136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</row>
    <row r="393" spans="1:22" s="30" customFormat="1" x14ac:dyDescent="0.25">
      <c r="A393" s="11"/>
      <c r="B393" s="136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</row>
    <row r="394" spans="1:22" s="30" customFormat="1" x14ac:dyDescent="0.25">
      <c r="A394" s="11"/>
      <c r="B394" s="136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</row>
    <row r="395" spans="1:22" s="30" customFormat="1" x14ac:dyDescent="0.25">
      <c r="A395" s="11"/>
      <c r="B395" s="136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</row>
    <row r="396" spans="1:22" s="30" customFormat="1" x14ac:dyDescent="0.25">
      <c r="A396" s="11"/>
      <c r="B396" s="136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</row>
    <row r="397" spans="1:22" s="30" customFormat="1" x14ac:dyDescent="0.25">
      <c r="A397" s="11"/>
      <c r="B397" s="136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</row>
    <row r="398" spans="1:22" s="30" customFormat="1" x14ac:dyDescent="0.25">
      <c r="A398" s="11"/>
      <c r="B398" s="136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</row>
    <row r="399" spans="1:22" s="30" customFormat="1" x14ac:dyDescent="0.25">
      <c r="A399" s="11"/>
      <c r="B399" s="136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</row>
    <row r="400" spans="1:22" s="30" customFormat="1" x14ac:dyDescent="0.25">
      <c r="A400" s="11"/>
      <c r="B400" s="136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</row>
    <row r="401" spans="1:22" s="30" customFormat="1" x14ac:dyDescent="0.25">
      <c r="A401" s="11"/>
      <c r="B401" s="136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</row>
    <row r="402" spans="1:22" s="30" customFormat="1" x14ac:dyDescent="0.25">
      <c r="A402" s="11"/>
      <c r="B402" s="136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</row>
    <row r="403" spans="1:22" s="30" customFormat="1" x14ac:dyDescent="0.25">
      <c r="A403" s="11"/>
      <c r="B403" s="136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</row>
    <row r="404" spans="1:22" s="30" customFormat="1" x14ac:dyDescent="0.25">
      <c r="A404" s="11"/>
      <c r="B404" s="136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</row>
    <row r="405" spans="1:22" s="30" customFormat="1" x14ac:dyDescent="0.25">
      <c r="A405" s="11"/>
      <c r="B405" s="136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</row>
    <row r="406" spans="1:22" s="30" customFormat="1" x14ac:dyDescent="0.25">
      <c r="A406" s="11"/>
      <c r="B406" s="136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</row>
    <row r="407" spans="1:22" s="30" customFormat="1" x14ac:dyDescent="0.25">
      <c r="A407" s="11"/>
      <c r="B407" s="136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</row>
    <row r="408" spans="1:22" s="30" customFormat="1" x14ac:dyDescent="0.25">
      <c r="A408" s="11"/>
      <c r="B408" s="136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</row>
    <row r="409" spans="1:22" s="30" customFormat="1" x14ac:dyDescent="0.25">
      <c r="A409" s="11"/>
      <c r="B409" s="136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</row>
    <row r="410" spans="1:22" s="30" customFormat="1" x14ac:dyDescent="0.25">
      <c r="A410" s="11"/>
      <c r="B410" s="136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</row>
    <row r="411" spans="1:22" s="30" customFormat="1" x14ac:dyDescent="0.25">
      <c r="A411" s="11"/>
      <c r="B411" s="136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</row>
    <row r="412" spans="1:22" s="30" customFormat="1" x14ac:dyDescent="0.25">
      <c r="A412" s="11"/>
      <c r="B412" s="136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</row>
    <row r="413" spans="1:22" s="30" customFormat="1" x14ac:dyDescent="0.25">
      <c r="A413" s="11"/>
      <c r="B413" s="136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</row>
    <row r="414" spans="1:22" s="30" customFormat="1" x14ac:dyDescent="0.25">
      <c r="A414" s="11"/>
      <c r="B414" s="136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</row>
    <row r="415" spans="1:22" s="30" customFormat="1" x14ac:dyDescent="0.25">
      <c r="A415" s="11"/>
      <c r="B415" s="136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</row>
    <row r="416" spans="1:22" s="30" customFormat="1" x14ac:dyDescent="0.25">
      <c r="A416" s="11"/>
      <c r="B416" s="136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</row>
    <row r="417" spans="1:22" s="30" customFormat="1" x14ac:dyDescent="0.25">
      <c r="A417" s="11"/>
      <c r="B417" s="136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</row>
    <row r="418" spans="1:22" s="30" customFormat="1" x14ac:dyDescent="0.25">
      <c r="A418" s="11"/>
      <c r="B418" s="136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</row>
    <row r="419" spans="1:22" s="30" customFormat="1" x14ac:dyDescent="0.25">
      <c r="A419" s="11"/>
      <c r="B419" s="136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</row>
    <row r="420" spans="1:22" s="30" customFormat="1" x14ac:dyDescent="0.25">
      <c r="A420" s="11"/>
      <c r="B420" s="136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</row>
    <row r="421" spans="1:22" s="30" customFormat="1" x14ac:dyDescent="0.25">
      <c r="A421" s="11"/>
      <c r="B421" s="136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</row>
    <row r="422" spans="1:22" s="30" customFormat="1" x14ac:dyDescent="0.25">
      <c r="A422" s="11"/>
      <c r="B422" s="136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</row>
    <row r="423" spans="1:22" s="30" customFormat="1" x14ac:dyDescent="0.25">
      <c r="A423" s="11"/>
      <c r="B423" s="136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</row>
    <row r="424" spans="1:22" s="30" customFormat="1" x14ac:dyDescent="0.25">
      <c r="A424" s="11"/>
      <c r="B424" s="136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</row>
    <row r="425" spans="1:22" s="30" customFormat="1" x14ac:dyDescent="0.25">
      <c r="A425" s="11"/>
      <c r="B425" s="136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</row>
    <row r="426" spans="1:22" s="30" customFormat="1" x14ac:dyDescent="0.25">
      <c r="A426" s="11"/>
      <c r="B426" s="136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</row>
    <row r="427" spans="1:22" s="30" customFormat="1" x14ac:dyDescent="0.25">
      <c r="A427" s="11"/>
      <c r="B427" s="136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</row>
    <row r="428" spans="1:22" s="30" customFormat="1" x14ac:dyDescent="0.25">
      <c r="A428" s="11"/>
      <c r="B428" s="136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</row>
    <row r="429" spans="1:22" s="30" customFormat="1" x14ac:dyDescent="0.25">
      <c r="A429" s="11"/>
      <c r="B429" s="136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</row>
    <row r="430" spans="1:22" s="30" customFormat="1" x14ac:dyDescent="0.25">
      <c r="A430" s="11"/>
      <c r="B430" s="136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</row>
    <row r="431" spans="1:22" s="30" customFormat="1" x14ac:dyDescent="0.25">
      <c r="A431" s="11"/>
      <c r="B431" s="136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</row>
    <row r="432" spans="1:22" s="30" customFormat="1" x14ac:dyDescent="0.25">
      <c r="A432" s="11"/>
      <c r="B432" s="136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</row>
    <row r="433" spans="1:22" s="30" customFormat="1" x14ac:dyDescent="0.25">
      <c r="A433" s="11"/>
      <c r="B433" s="136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</row>
    <row r="434" spans="1:22" s="30" customFormat="1" x14ac:dyDescent="0.25">
      <c r="A434" s="11"/>
      <c r="B434" s="136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</row>
    <row r="435" spans="1:22" s="30" customFormat="1" x14ac:dyDescent="0.25">
      <c r="A435" s="11"/>
      <c r="B435" s="136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</row>
    <row r="436" spans="1:22" s="30" customFormat="1" x14ac:dyDescent="0.25">
      <c r="A436" s="11"/>
      <c r="B436" s="136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</row>
    <row r="437" spans="1:22" s="30" customFormat="1" x14ac:dyDescent="0.25">
      <c r="A437" s="11"/>
      <c r="B437" s="136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</row>
    <row r="438" spans="1:22" s="30" customFormat="1" x14ac:dyDescent="0.25">
      <c r="A438" s="11"/>
      <c r="B438" s="136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</row>
    <row r="439" spans="1:22" s="30" customFormat="1" x14ac:dyDescent="0.25">
      <c r="A439" s="11"/>
      <c r="B439" s="136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</row>
    <row r="440" spans="1:22" s="30" customFormat="1" x14ac:dyDescent="0.25">
      <c r="A440" s="11"/>
      <c r="B440" s="136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</row>
    <row r="441" spans="1:22" s="30" customFormat="1" x14ac:dyDescent="0.25">
      <c r="A441" s="11"/>
      <c r="B441" s="136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</row>
    <row r="442" spans="1:22" s="30" customFormat="1" x14ac:dyDescent="0.25">
      <c r="A442" s="11"/>
      <c r="B442" s="136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</row>
    <row r="443" spans="1:22" s="30" customFormat="1" x14ac:dyDescent="0.25">
      <c r="A443" s="11"/>
      <c r="B443" s="136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</row>
    <row r="444" spans="1:22" s="30" customFormat="1" x14ac:dyDescent="0.25">
      <c r="A444" s="11"/>
      <c r="B444" s="136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</row>
    <row r="445" spans="1:22" s="30" customFormat="1" x14ac:dyDescent="0.25">
      <c r="A445" s="11"/>
      <c r="B445" s="136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</row>
    <row r="446" spans="1:22" s="30" customFormat="1" x14ac:dyDescent="0.25">
      <c r="A446" s="11"/>
      <c r="B446" s="136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</row>
    <row r="447" spans="1:22" s="30" customFormat="1" x14ac:dyDescent="0.25">
      <c r="A447" s="11"/>
      <c r="B447" s="136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</row>
    <row r="448" spans="1:22" s="30" customFormat="1" x14ac:dyDescent="0.25">
      <c r="A448" s="11"/>
      <c r="B448" s="136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</row>
    <row r="449" spans="1:22" s="30" customFormat="1" x14ac:dyDescent="0.25">
      <c r="A449" s="11"/>
      <c r="B449" s="136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</row>
    <row r="450" spans="1:22" s="30" customFormat="1" x14ac:dyDescent="0.25">
      <c r="A450" s="11"/>
      <c r="B450" s="136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</row>
    <row r="451" spans="1:22" s="30" customFormat="1" x14ac:dyDescent="0.25">
      <c r="A451" s="11"/>
      <c r="B451" s="136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</row>
    <row r="452" spans="1:22" s="30" customFormat="1" x14ac:dyDescent="0.25">
      <c r="A452" s="11"/>
      <c r="B452" s="136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</row>
    <row r="453" spans="1:22" s="30" customFormat="1" x14ac:dyDescent="0.25">
      <c r="A453" s="11"/>
      <c r="B453" s="136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</row>
    <row r="454" spans="1:22" s="30" customFormat="1" x14ac:dyDescent="0.25">
      <c r="A454" s="11"/>
      <c r="B454" s="136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</row>
    <row r="455" spans="1:22" s="30" customFormat="1" x14ac:dyDescent="0.25">
      <c r="A455" s="11"/>
      <c r="B455" s="136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</row>
    <row r="456" spans="1:22" s="30" customFormat="1" x14ac:dyDescent="0.25">
      <c r="A456" s="11"/>
      <c r="B456" s="136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</row>
    <row r="457" spans="1:22" s="30" customFormat="1" x14ac:dyDescent="0.25">
      <c r="A457" s="11"/>
      <c r="B457" s="136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</row>
    <row r="458" spans="1:22" s="30" customFormat="1" x14ac:dyDescent="0.25">
      <c r="A458" s="11"/>
      <c r="B458" s="136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</row>
    <row r="459" spans="1:22" s="30" customFormat="1" x14ac:dyDescent="0.25">
      <c r="A459" s="11"/>
      <c r="B459" s="136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</row>
    <row r="460" spans="1:22" s="30" customFormat="1" x14ac:dyDescent="0.25">
      <c r="A460" s="11"/>
      <c r="B460" s="136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</row>
    <row r="461" spans="1:22" s="30" customFormat="1" x14ac:dyDescent="0.25">
      <c r="A461" s="11"/>
      <c r="B461" s="136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</row>
    <row r="462" spans="1:22" s="30" customFormat="1" x14ac:dyDescent="0.25">
      <c r="A462" s="11"/>
      <c r="B462" s="136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</row>
    <row r="463" spans="1:22" s="30" customFormat="1" x14ac:dyDescent="0.25">
      <c r="A463" s="11"/>
      <c r="B463" s="136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</row>
    <row r="464" spans="1:22" s="30" customFormat="1" x14ac:dyDescent="0.25">
      <c r="A464" s="11"/>
      <c r="B464" s="136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</row>
    <row r="465" spans="1:22" s="30" customFormat="1" x14ac:dyDescent="0.25">
      <c r="A465" s="11"/>
      <c r="B465" s="136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</row>
    <row r="466" spans="1:22" s="30" customFormat="1" x14ac:dyDescent="0.25">
      <c r="A466" s="11"/>
      <c r="B466" s="136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</row>
    <row r="467" spans="1:22" s="30" customFormat="1" x14ac:dyDescent="0.25">
      <c r="A467" s="11"/>
      <c r="B467" s="136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</row>
    <row r="468" spans="1:22" s="30" customFormat="1" x14ac:dyDescent="0.25">
      <c r="A468" s="11"/>
      <c r="B468" s="136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</row>
    <row r="469" spans="1:22" s="30" customFormat="1" x14ac:dyDescent="0.25">
      <c r="A469" s="11"/>
      <c r="B469" s="136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</row>
    <row r="470" spans="1:22" s="30" customFormat="1" x14ac:dyDescent="0.25">
      <c r="A470" s="11"/>
      <c r="B470" s="136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</row>
    <row r="471" spans="1:22" s="30" customFormat="1" x14ac:dyDescent="0.25">
      <c r="A471" s="11"/>
      <c r="B471" s="136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</row>
    <row r="472" spans="1:22" s="30" customFormat="1" x14ac:dyDescent="0.25">
      <c r="A472" s="11"/>
      <c r="B472" s="136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</row>
    <row r="473" spans="1:22" s="30" customFormat="1" x14ac:dyDescent="0.25">
      <c r="A473" s="11"/>
      <c r="B473" s="136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</row>
    <row r="474" spans="1:22" s="30" customFormat="1" x14ac:dyDescent="0.25">
      <c r="A474" s="11"/>
      <c r="B474" s="136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</row>
    <row r="475" spans="1:22" s="30" customFormat="1" x14ac:dyDescent="0.25">
      <c r="A475" s="11"/>
      <c r="B475" s="136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</row>
    <row r="476" spans="1:22" s="30" customFormat="1" x14ac:dyDescent="0.25">
      <c r="A476" s="11"/>
      <c r="B476" s="136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</row>
    <row r="477" spans="1:22" s="30" customFormat="1" x14ac:dyDescent="0.25">
      <c r="A477" s="11"/>
      <c r="B477" s="136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</row>
    <row r="478" spans="1:22" s="30" customFormat="1" x14ac:dyDescent="0.25">
      <c r="A478" s="11"/>
      <c r="B478" s="136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</row>
    <row r="479" spans="1:22" s="30" customFormat="1" x14ac:dyDescent="0.25">
      <c r="A479" s="11"/>
      <c r="B479" s="136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</row>
    <row r="480" spans="1:22" s="30" customFormat="1" x14ac:dyDescent="0.25">
      <c r="A480" s="11"/>
      <c r="B480" s="136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</row>
    <row r="481" spans="1:22" s="30" customFormat="1" x14ac:dyDescent="0.25">
      <c r="A481" s="11"/>
      <c r="B481" s="136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</row>
    <row r="482" spans="1:22" s="30" customFormat="1" x14ac:dyDescent="0.25">
      <c r="A482" s="11"/>
      <c r="B482" s="136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</row>
    <row r="483" spans="1:22" s="30" customFormat="1" x14ac:dyDescent="0.25">
      <c r="A483" s="11"/>
      <c r="B483" s="136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</row>
    <row r="484" spans="1:22" s="30" customFormat="1" x14ac:dyDescent="0.25">
      <c r="A484" s="11"/>
      <c r="B484" s="136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</row>
    <row r="485" spans="1:22" s="30" customFormat="1" x14ac:dyDescent="0.25">
      <c r="A485" s="11"/>
      <c r="B485" s="136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</row>
    <row r="486" spans="1:22" s="30" customFormat="1" x14ac:dyDescent="0.25">
      <c r="A486" s="11"/>
      <c r="B486" s="136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</row>
    <row r="487" spans="1:22" s="30" customFormat="1" x14ac:dyDescent="0.25">
      <c r="A487" s="11"/>
      <c r="B487" s="136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</row>
    <row r="488" spans="1:22" s="30" customFormat="1" x14ac:dyDescent="0.25">
      <c r="A488" s="11"/>
      <c r="B488" s="136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</row>
    <row r="489" spans="1:22" s="30" customFormat="1" x14ac:dyDescent="0.25">
      <c r="A489" s="11"/>
      <c r="B489" s="136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</row>
    <row r="490" spans="1:22" s="30" customFormat="1" x14ac:dyDescent="0.25">
      <c r="A490" s="11"/>
      <c r="B490" s="136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</row>
    <row r="491" spans="1:22" s="30" customFormat="1" x14ac:dyDescent="0.25">
      <c r="A491" s="11"/>
      <c r="B491" s="136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</row>
    <row r="492" spans="1:22" s="30" customFormat="1" x14ac:dyDescent="0.25">
      <c r="A492" s="11"/>
      <c r="B492" s="136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</row>
    <row r="493" spans="1:22" s="30" customFormat="1" x14ac:dyDescent="0.25">
      <c r="A493" s="11"/>
      <c r="B493" s="136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</row>
    <row r="494" spans="1:22" s="30" customFormat="1" x14ac:dyDescent="0.25">
      <c r="A494" s="11"/>
      <c r="B494" s="136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</row>
    <row r="495" spans="1:22" s="30" customFormat="1" x14ac:dyDescent="0.25">
      <c r="A495" s="11"/>
      <c r="B495" s="136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</row>
    <row r="496" spans="1:22" s="30" customFormat="1" x14ac:dyDescent="0.25">
      <c r="A496" s="11"/>
      <c r="B496" s="136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</row>
    <row r="497" spans="1:22" s="30" customFormat="1" x14ac:dyDescent="0.25">
      <c r="A497" s="11"/>
      <c r="B497" s="136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</row>
    <row r="498" spans="1:22" s="30" customFormat="1" x14ac:dyDescent="0.25">
      <c r="A498" s="11"/>
      <c r="B498" s="136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</row>
    <row r="499" spans="1:22" s="30" customFormat="1" x14ac:dyDescent="0.25">
      <c r="A499" s="11"/>
      <c r="B499" s="136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</row>
    <row r="500" spans="1:22" s="30" customFormat="1" x14ac:dyDescent="0.25">
      <c r="A500" s="11"/>
      <c r="B500" s="136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</row>
    <row r="501" spans="1:22" s="30" customFormat="1" x14ac:dyDescent="0.25">
      <c r="A501" s="11"/>
      <c r="B501" s="136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</row>
    <row r="502" spans="1:22" s="30" customFormat="1" x14ac:dyDescent="0.25">
      <c r="A502" s="11"/>
      <c r="B502" s="136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</row>
    <row r="503" spans="1:22" s="30" customFormat="1" x14ac:dyDescent="0.25">
      <c r="A503" s="11"/>
      <c r="B503" s="136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</row>
    <row r="504" spans="1:22" s="30" customFormat="1" x14ac:dyDescent="0.25">
      <c r="A504" s="11"/>
      <c r="B504" s="136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</row>
    <row r="505" spans="1:22" s="30" customFormat="1" x14ac:dyDescent="0.25">
      <c r="A505" s="11"/>
      <c r="B505" s="136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</row>
    <row r="506" spans="1:22" s="30" customFormat="1" x14ac:dyDescent="0.25">
      <c r="A506" s="11"/>
      <c r="B506" s="136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</row>
    <row r="507" spans="1:22" s="30" customFormat="1" x14ac:dyDescent="0.25">
      <c r="A507" s="11"/>
      <c r="B507" s="136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</row>
    <row r="508" spans="1:22" s="30" customFormat="1" x14ac:dyDescent="0.25">
      <c r="A508" s="11"/>
      <c r="B508" s="136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</row>
    <row r="509" spans="1:22" s="30" customFormat="1" x14ac:dyDescent="0.25">
      <c r="A509" s="11"/>
      <c r="B509" s="136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</row>
    <row r="510" spans="1:22" s="30" customFormat="1" x14ac:dyDescent="0.25">
      <c r="A510" s="11"/>
      <c r="B510" s="136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</row>
    <row r="511" spans="1:22" s="30" customFormat="1" x14ac:dyDescent="0.25">
      <c r="A511" s="11"/>
      <c r="B511" s="136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</row>
    <row r="512" spans="1:22" s="30" customFormat="1" x14ac:dyDescent="0.25">
      <c r="A512" s="11"/>
      <c r="B512" s="136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</row>
    <row r="513" spans="1:22" s="30" customFormat="1" x14ac:dyDescent="0.25">
      <c r="A513" s="11"/>
      <c r="B513" s="136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</row>
    <row r="514" spans="1:22" s="30" customFormat="1" x14ac:dyDescent="0.25">
      <c r="A514" s="11"/>
      <c r="B514" s="136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</row>
    <row r="515" spans="1:22" s="30" customFormat="1" x14ac:dyDescent="0.25">
      <c r="A515" s="11"/>
      <c r="B515" s="136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</row>
    <row r="516" spans="1:22" s="30" customFormat="1" x14ac:dyDescent="0.25">
      <c r="A516" s="11"/>
      <c r="B516" s="136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</row>
    <row r="517" spans="1:22" s="30" customFormat="1" x14ac:dyDescent="0.25">
      <c r="A517" s="11"/>
      <c r="B517" s="136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</row>
    <row r="518" spans="1:22" s="30" customFormat="1" x14ac:dyDescent="0.25">
      <c r="A518" s="11"/>
      <c r="B518" s="136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</row>
    <row r="519" spans="1:22" s="30" customFormat="1" x14ac:dyDescent="0.25">
      <c r="A519" s="11"/>
      <c r="B519" s="136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</row>
    <row r="520" spans="1:22" s="30" customFormat="1" x14ac:dyDescent="0.25">
      <c r="A520" s="11"/>
      <c r="B520" s="136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</row>
    <row r="521" spans="1:22" s="30" customFormat="1" x14ac:dyDescent="0.25">
      <c r="A521" s="11"/>
      <c r="B521" s="136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</row>
    <row r="522" spans="1:22" s="30" customFormat="1" x14ac:dyDescent="0.25">
      <c r="A522" s="11"/>
      <c r="B522" s="136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</row>
    <row r="523" spans="1:22" s="30" customFormat="1" x14ac:dyDescent="0.25">
      <c r="A523" s="11"/>
      <c r="B523" s="136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</row>
    <row r="524" spans="1:22" s="30" customFormat="1" x14ac:dyDescent="0.25">
      <c r="A524" s="11"/>
      <c r="B524" s="136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</row>
    <row r="525" spans="1:22" s="30" customFormat="1" x14ac:dyDescent="0.25">
      <c r="A525" s="11"/>
      <c r="B525" s="136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</row>
    <row r="526" spans="1:22" s="30" customFormat="1" x14ac:dyDescent="0.25">
      <c r="A526" s="11"/>
      <c r="B526" s="136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</row>
    <row r="527" spans="1:22" s="30" customFormat="1" x14ac:dyDescent="0.25">
      <c r="A527" s="11"/>
      <c r="B527" s="136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</row>
    <row r="528" spans="1:22" s="30" customFormat="1" x14ac:dyDescent="0.25">
      <c r="A528" s="11"/>
      <c r="B528" s="136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</row>
    <row r="529" spans="1:22" s="30" customFormat="1" x14ac:dyDescent="0.25">
      <c r="A529" s="11"/>
      <c r="B529" s="136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</row>
    <row r="530" spans="1:22" s="30" customFormat="1" x14ac:dyDescent="0.25">
      <c r="A530" s="11"/>
      <c r="B530" s="136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</row>
    <row r="531" spans="1:22" s="30" customFormat="1" x14ac:dyDescent="0.25">
      <c r="A531" s="11"/>
      <c r="B531" s="136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</row>
    <row r="532" spans="1:22" s="30" customFormat="1" x14ac:dyDescent="0.25">
      <c r="A532" s="11"/>
      <c r="B532" s="136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</row>
    <row r="533" spans="1:22" s="30" customFormat="1" x14ac:dyDescent="0.25">
      <c r="A533" s="11"/>
      <c r="B533" s="136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</row>
    <row r="534" spans="1:22" s="30" customFormat="1" x14ac:dyDescent="0.25">
      <c r="A534" s="11"/>
      <c r="B534" s="136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</row>
    <row r="535" spans="1:22" s="30" customFormat="1" x14ac:dyDescent="0.25">
      <c r="A535" s="11"/>
      <c r="B535" s="136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</row>
    <row r="536" spans="1:22" s="30" customFormat="1" x14ac:dyDescent="0.25">
      <c r="A536" s="11"/>
      <c r="B536" s="136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</row>
    <row r="537" spans="1:22" s="30" customFormat="1" x14ac:dyDescent="0.25">
      <c r="A537" s="11"/>
      <c r="B537" s="136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</row>
    <row r="538" spans="1:22" s="30" customFormat="1" x14ac:dyDescent="0.25">
      <c r="A538" s="11"/>
      <c r="B538" s="136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</row>
    <row r="539" spans="1:22" s="30" customFormat="1" x14ac:dyDescent="0.25">
      <c r="A539" s="11"/>
      <c r="B539" s="136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</row>
    <row r="540" spans="1:22" s="30" customFormat="1" x14ac:dyDescent="0.25">
      <c r="A540" s="11"/>
      <c r="B540" s="136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</row>
    <row r="541" spans="1:22" s="30" customFormat="1" x14ac:dyDescent="0.25">
      <c r="A541" s="11"/>
      <c r="B541" s="136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</row>
    <row r="542" spans="1:22" s="30" customFormat="1" x14ac:dyDescent="0.25">
      <c r="A542" s="11"/>
      <c r="B542" s="136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</row>
    <row r="543" spans="1:22" s="30" customFormat="1" x14ac:dyDescent="0.25">
      <c r="A543" s="11"/>
      <c r="B543" s="136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</row>
    <row r="544" spans="1:22" s="30" customFormat="1" x14ac:dyDescent="0.25">
      <c r="A544" s="11"/>
      <c r="B544" s="136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</row>
    <row r="545" spans="1:22" s="30" customFormat="1" x14ac:dyDescent="0.25">
      <c r="A545" s="11"/>
      <c r="B545" s="136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</row>
    <row r="546" spans="1:22" s="30" customFormat="1" x14ac:dyDescent="0.25">
      <c r="A546" s="11"/>
      <c r="B546" s="136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</row>
    <row r="547" spans="1:22" s="30" customFormat="1" x14ac:dyDescent="0.25">
      <c r="A547" s="11"/>
      <c r="B547" s="136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</row>
    <row r="548" spans="1:22" s="30" customFormat="1" x14ac:dyDescent="0.25">
      <c r="A548" s="11"/>
      <c r="B548" s="136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</row>
    <row r="549" spans="1:22" s="30" customFormat="1" x14ac:dyDescent="0.25">
      <c r="A549" s="11"/>
      <c r="B549" s="136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</row>
    <row r="550" spans="1:22" s="30" customFormat="1" x14ac:dyDescent="0.25">
      <c r="A550" s="11"/>
      <c r="B550" s="136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</row>
    <row r="551" spans="1:22" s="30" customFormat="1" x14ac:dyDescent="0.25">
      <c r="A551" s="11"/>
      <c r="B551" s="136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</row>
    <row r="552" spans="1:22" s="30" customFormat="1" x14ac:dyDescent="0.25">
      <c r="A552" s="11"/>
      <c r="B552" s="136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</row>
    <row r="553" spans="1:22" s="30" customFormat="1" x14ac:dyDescent="0.25">
      <c r="A553" s="11"/>
      <c r="B553" s="136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</row>
    <row r="554" spans="1:22" s="30" customFormat="1" x14ac:dyDescent="0.25">
      <c r="A554" s="11"/>
      <c r="B554" s="136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</row>
    <row r="555" spans="1:22" s="30" customFormat="1" x14ac:dyDescent="0.25">
      <c r="A555" s="11"/>
      <c r="B555" s="136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</row>
    <row r="556" spans="1:22" s="30" customFormat="1" x14ac:dyDescent="0.25">
      <c r="A556" s="11"/>
      <c r="B556" s="136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</row>
    <row r="557" spans="1:22" s="30" customFormat="1" x14ac:dyDescent="0.25">
      <c r="A557" s="11"/>
      <c r="B557" s="136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</row>
    <row r="558" spans="1:22" s="30" customFormat="1" x14ac:dyDescent="0.25">
      <c r="A558" s="11"/>
      <c r="B558" s="136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</row>
    <row r="559" spans="1:22" s="30" customFormat="1" x14ac:dyDescent="0.25">
      <c r="A559" s="11"/>
      <c r="B559" s="136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</row>
    <row r="560" spans="1:22" s="30" customFormat="1" x14ac:dyDescent="0.25">
      <c r="A560" s="11"/>
      <c r="B560" s="136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</row>
    <row r="561" spans="1:22" s="30" customFormat="1" x14ac:dyDescent="0.25">
      <c r="A561" s="11"/>
      <c r="B561" s="136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</row>
    <row r="562" spans="1:22" s="30" customFormat="1" x14ac:dyDescent="0.25">
      <c r="A562" s="11"/>
      <c r="B562" s="136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</row>
    <row r="563" spans="1:22" s="30" customFormat="1" x14ac:dyDescent="0.25">
      <c r="A563" s="11"/>
      <c r="B563" s="136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</row>
    <row r="564" spans="1:22" s="30" customFormat="1" x14ac:dyDescent="0.25">
      <c r="A564" s="11"/>
      <c r="B564" s="136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</row>
    <row r="565" spans="1:22" s="30" customFormat="1" x14ac:dyDescent="0.25">
      <c r="A565" s="11"/>
      <c r="B565" s="136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</row>
    <row r="566" spans="1:22" s="30" customFormat="1" x14ac:dyDescent="0.25">
      <c r="A566" s="11"/>
      <c r="B566" s="136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</row>
    <row r="567" spans="1:22" s="30" customFormat="1" x14ac:dyDescent="0.25">
      <c r="A567" s="11"/>
      <c r="B567" s="136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</row>
    <row r="568" spans="1:22" s="30" customFormat="1" x14ac:dyDescent="0.25">
      <c r="A568" s="11"/>
      <c r="B568" s="136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</row>
    <row r="569" spans="1:22" s="30" customFormat="1" x14ac:dyDescent="0.25">
      <c r="A569" s="11"/>
      <c r="B569" s="136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</row>
    <row r="570" spans="1:22" s="30" customFormat="1" x14ac:dyDescent="0.25">
      <c r="A570" s="11"/>
      <c r="B570" s="136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</row>
    <row r="571" spans="1:22" s="30" customFormat="1" x14ac:dyDescent="0.25">
      <c r="A571" s="11"/>
      <c r="B571" s="136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</row>
    <row r="572" spans="1:22" s="30" customFormat="1" x14ac:dyDescent="0.25">
      <c r="A572" s="11"/>
      <c r="B572" s="136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</row>
    <row r="573" spans="1:22" s="30" customFormat="1" x14ac:dyDescent="0.25">
      <c r="A573" s="11"/>
      <c r="B573" s="136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</row>
    <row r="574" spans="1:22" s="30" customFormat="1" x14ac:dyDescent="0.25">
      <c r="A574" s="11"/>
      <c r="B574" s="136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</row>
    <row r="575" spans="1:22" s="30" customFormat="1" x14ac:dyDescent="0.25">
      <c r="A575" s="11"/>
      <c r="B575" s="136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</row>
    <row r="576" spans="1:22" s="30" customFormat="1" x14ac:dyDescent="0.25">
      <c r="A576" s="11"/>
      <c r="B576" s="136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</row>
    <row r="577" spans="1:22" s="30" customFormat="1" x14ac:dyDescent="0.25">
      <c r="A577" s="11"/>
      <c r="B577" s="136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</row>
    <row r="578" spans="1:22" s="30" customFormat="1" x14ac:dyDescent="0.25">
      <c r="A578" s="11"/>
      <c r="B578" s="136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</row>
    <row r="579" spans="1:22" s="30" customFormat="1" x14ac:dyDescent="0.25">
      <c r="A579" s="11"/>
      <c r="B579" s="136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</row>
    <row r="580" spans="1:22" s="30" customFormat="1" x14ac:dyDescent="0.25">
      <c r="A580" s="11"/>
      <c r="B580" s="136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</row>
    <row r="581" spans="1:22" s="30" customFormat="1" x14ac:dyDescent="0.25">
      <c r="A581" s="11"/>
      <c r="B581" s="136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</row>
    <row r="582" spans="1:22" s="30" customFormat="1" x14ac:dyDescent="0.25">
      <c r="A582" s="11"/>
      <c r="B582" s="136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</row>
    <row r="583" spans="1:22" s="30" customFormat="1" x14ac:dyDescent="0.25">
      <c r="A583" s="11"/>
      <c r="B583" s="136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</row>
    <row r="584" spans="1:22" s="30" customFormat="1" x14ac:dyDescent="0.25">
      <c r="A584" s="11"/>
      <c r="B584" s="136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</row>
    <row r="585" spans="1:22" s="30" customFormat="1" x14ac:dyDescent="0.25">
      <c r="A585" s="11"/>
      <c r="B585" s="136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</row>
    <row r="586" spans="1:22" s="30" customFormat="1" x14ac:dyDescent="0.25">
      <c r="A586" s="11"/>
      <c r="B586" s="136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</row>
    <row r="587" spans="1:22" s="30" customFormat="1" x14ac:dyDescent="0.25">
      <c r="A587" s="11"/>
      <c r="B587" s="136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</row>
    <row r="588" spans="1:22" s="30" customFormat="1" x14ac:dyDescent="0.25">
      <c r="A588" s="11"/>
      <c r="B588" s="136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</row>
    <row r="589" spans="1:22" s="30" customFormat="1" x14ac:dyDescent="0.25">
      <c r="A589" s="11"/>
      <c r="B589" s="136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</row>
    <row r="590" spans="1:22" s="30" customFormat="1" x14ac:dyDescent="0.25">
      <c r="A590" s="11"/>
      <c r="B590" s="136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</row>
    <row r="591" spans="1:22" s="30" customFormat="1" x14ac:dyDescent="0.25">
      <c r="A591" s="11"/>
      <c r="B591" s="136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</row>
    <row r="592" spans="1:22" s="30" customFormat="1" x14ac:dyDescent="0.25">
      <c r="A592" s="11"/>
      <c r="B592" s="136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</row>
    <row r="593" spans="1:22" s="30" customFormat="1" x14ac:dyDescent="0.25">
      <c r="A593" s="11"/>
      <c r="B593" s="136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</row>
    <row r="594" spans="1:22" s="30" customFormat="1" x14ac:dyDescent="0.25">
      <c r="A594" s="11"/>
      <c r="B594" s="136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</row>
    <row r="595" spans="1:22" s="30" customFormat="1" x14ac:dyDescent="0.25">
      <c r="A595" s="11"/>
      <c r="B595" s="136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</row>
    <row r="596" spans="1:22" s="30" customFormat="1" x14ac:dyDescent="0.25">
      <c r="A596" s="11"/>
      <c r="B596" s="136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</row>
    <row r="597" spans="1:22" s="30" customFormat="1" x14ac:dyDescent="0.25">
      <c r="A597" s="11"/>
      <c r="B597" s="136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</row>
    <row r="598" spans="1:22" s="30" customFormat="1" x14ac:dyDescent="0.25">
      <c r="A598" s="11"/>
      <c r="B598" s="136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</row>
    <row r="599" spans="1:22" s="30" customFormat="1" x14ac:dyDescent="0.25">
      <c r="A599" s="11"/>
      <c r="B599" s="136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</row>
    <row r="600" spans="1:22" s="30" customFormat="1" x14ac:dyDescent="0.25">
      <c r="A600" s="11"/>
      <c r="B600" s="136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</row>
    <row r="601" spans="1:22" s="30" customFormat="1" x14ac:dyDescent="0.25">
      <c r="A601" s="11"/>
      <c r="B601" s="136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</row>
    <row r="602" spans="1:22" s="30" customFormat="1" x14ac:dyDescent="0.25">
      <c r="A602" s="11"/>
      <c r="B602" s="136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</row>
    <row r="603" spans="1:22" s="30" customFormat="1" x14ac:dyDescent="0.25">
      <c r="A603" s="11"/>
      <c r="B603" s="136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</row>
    <row r="604" spans="1:22" s="30" customFormat="1" x14ac:dyDescent="0.25">
      <c r="A604" s="11"/>
      <c r="B604" s="136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</row>
    <row r="605" spans="1:22" s="30" customFormat="1" x14ac:dyDescent="0.25">
      <c r="A605" s="11"/>
      <c r="B605" s="136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</row>
    <row r="606" spans="1:22" s="30" customFormat="1" x14ac:dyDescent="0.25">
      <c r="A606" s="11"/>
      <c r="B606" s="136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</row>
    <row r="607" spans="1:22" s="30" customFormat="1" x14ac:dyDescent="0.25">
      <c r="A607" s="11"/>
      <c r="B607" s="136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</row>
    <row r="608" spans="1:22" s="30" customFormat="1" x14ac:dyDescent="0.25">
      <c r="A608" s="11"/>
      <c r="B608" s="136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</row>
    <row r="609" spans="1:22" s="30" customFormat="1" x14ac:dyDescent="0.25">
      <c r="A609" s="11"/>
      <c r="B609" s="136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</row>
    <row r="610" spans="1:22" s="30" customFormat="1" x14ac:dyDescent="0.25">
      <c r="A610" s="11"/>
      <c r="B610" s="136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</row>
    <row r="611" spans="1:22" s="30" customFormat="1" x14ac:dyDescent="0.25">
      <c r="A611" s="11"/>
      <c r="B611" s="136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</row>
    <row r="612" spans="1:22" s="30" customFormat="1" x14ac:dyDescent="0.25">
      <c r="A612" s="11"/>
      <c r="B612" s="136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</row>
    <row r="613" spans="1:22" s="30" customFormat="1" x14ac:dyDescent="0.25">
      <c r="A613" s="11"/>
      <c r="B613" s="136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</row>
    <row r="614" spans="1:22" s="30" customFormat="1" x14ac:dyDescent="0.25">
      <c r="A614" s="11"/>
      <c r="B614" s="136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</row>
    <row r="615" spans="1:22" s="30" customFormat="1" x14ac:dyDescent="0.25">
      <c r="A615" s="11"/>
      <c r="B615" s="136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</row>
    <row r="616" spans="1:22" s="30" customFormat="1" x14ac:dyDescent="0.25">
      <c r="A616" s="11"/>
      <c r="B616" s="136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</row>
    <row r="617" spans="1:22" s="30" customFormat="1" x14ac:dyDescent="0.25">
      <c r="A617" s="11"/>
      <c r="B617" s="136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</row>
    <row r="618" spans="1:22" s="30" customFormat="1" x14ac:dyDescent="0.25">
      <c r="A618" s="11"/>
      <c r="B618" s="136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</row>
    <row r="619" spans="1:22" s="30" customFormat="1" x14ac:dyDescent="0.25">
      <c r="A619" s="11"/>
      <c r="B619" s="136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</row>
    <row r="620" spans="1:22" s="30" customFormat="1" x14ac:dyDescent="0.25">
      <c r="A620" s="11"/>
      <c r="B620" s="136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</row>
    <row r="621" spans="1:22" s="30" customFormat="1" x14ac:dyDescent="0.25">
      <c r="A621" s="11"/>
      <c r="B621" s="136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</row>
    <row r="622" spans="1:22" s="30" customFormat="1" x14ac:dyDescent="0.25">
      <c r="A622" s="11"/>
      <c r="B622" s="136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</row>
    <row r="623" spans="1:22" s="30" customFormat="1" x14ac:dyDescent="0.25">
      <c r="A623" s="11"/>
      <c r="B623" s="136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</row>
    <row r="624" spans="1:22" s="30" customFormat="1" x14ac:dyDescent="0.25">
      <c r="A624" s="11"/>
      <c r="B624" s="136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</row>
    <row r="625" spans="1:22" s="30" customFormat="1" x14ac:dyDescent="0.25">
      <c r="A625" s="11"/>
      <c r="B625" s="136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</row>
    <row r="626" spans="1:22" s="30" customFormat="1" x14ac:dyDescent="0.25">
      <c r="A626" s="11"/>
      <c r="B626" s="136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</row>
    <row r="627" spans="1:22" s="30" customFormat="1" x14ac:dyDescent="0.25">
      <c r="A627" s="11"/>
      <c r="B627" s="136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</row>
    <row r="628" spans="1:22" s="30" customFormat="1" x14ac:dyDescent="0.25">
      <c r="A628" s="11"/>
      <c r="B628" s="136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</row>
    <row r="629" spans="1:22" s="30" customFormat="1" x14ac:dyDescent="0.25">
      <c r="A629" s="11"/>
      <c r="B629" s="136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</row>
    <row r="630" spans="1:22" s="30" customFormat="1" x14ac:dyDescent="0.25">
      <c r="A630" s="11"/>
      <c r="B630" s="136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</row>
    <row r="631" spans="1:22" s="30" customFormat="1" x14ac:dyDescent="0.25">
      <c r="A631" s="11"/>
      <c r="B631" s="136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</row>
    <row r="632" spans="1:22" s="30" customFormat="1" x14ac:dyDescent="0.25">
      <c r="A632" s="11"/>
      <c r="B632" s="136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</row>
    <row r="633" spans="1:22" s="30" customFormat="1" x14ac:dyDescent="0.25">
      <c r="A633" s="11"/>
      <c r="B633" s="136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</row>
    <row r="634" spans="1:22" s="30" customFormat="1" x14ac:dyDescent="0.25">
      <c r="A634" s="11"/>
      <c r="B634" s="136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</row>
    <row r="635" spans="1:22" s="30" customFormat="1" x14ac:dyDescent="0.25">
      <c r="A635" s="11"/>
      <c r="B635" s="136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</row>
    <row r="636" spans="1:22" s="30" customFormat="1" x14ac:dyDescent="0.25">
      <c r="A636" s="11"/>
      <c r="B636" s="136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</row>
    <row r="637" spans="1:22" s="30" customFormat="1" x14ac:dyDescent="0.25">
      <c r="A637" s="11"/>
      <c r="B637" s="136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</row>
    <row r="638" spans="1:22" s="30" customFormat="1" x14ac:dyDescent="0.25">
      <c r="A638" s="11"/>
      <c r="B638" s="136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</row>
    <row r="639" spans="1:22" s="30" customFormat="1" x14ac:dyDescent="0.25">
      <c r="A639" s="11"/>
      <c r="B639" s="136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</row>
    <row r="640" spans="1:22" s="30" customFormat="1" x14ac:dyDescent="0.25">
      <c r="A640" s="11"/>
      <c r="B640" s="136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</row>
    <row r="641" spans="1:22" s="30" customFormat="1" x14ac:dyDescent="0.25">
      <c r="A641" s="11"/>
      <c r="B641" s="136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</row>
    <row r="642" spans="1:22" s="30" customFormat="1" x14ac:dyDescent="0.25">
      <c r="A642" s="11"/>
      <c r="B642" s="136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</row>
    <row r="643" spans="1:22" s="30" customFormat="1" x14ac:dyDescent="0.25">
      <c r="A643" s="11"/>
      <c r="B643" s="136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</row>
    <row r="644" spans="1:22" s="30" customFormat="1" x14ac:dyDescent="0.25">
      <c r="A644" s="11"/>
      <c r="B644" s="136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</row>
    <row r="645" spans="1:22" s="30" customFormat="1" x14ac:dyDescent="0.25">
      <c r="A645" s="11"/>
      <c r="B645" s="136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</row>
    <row r="646" spans="1:22" s="30" customFormat="1" x14ac:dyDescent="0.25">
      <c r="A646" s="11"/>
      <c r="B646" s="136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</row>
    <row r="647" spans="1:22" s="30" customFormat="1" x14ac:dyDescent="0.25">
      <c r="A647" s="11"/>
      <c r="B647" s="136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</row>
    <row r="648" spans="1:22" s="30" customFormat="1" x14ac:dyDescent="0.25">
      <c r="A648" s="11"/>
      <c r="B648" s="136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</row>
    <row r="649" spans="1:22" s="30" customFormat="1" x14ac:dyDescent="0.25">
      <c r="A649" s="11"/>
      <c r="B649" s="136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</row>
    <row r="650" spans="1:22" s="30" customFormat="1" x14ac:dyDescent="0.25">
      <c r="A650" s="11"/>
      <c r="B650" s="136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</row>
    <row r="651" spans="1:22" s="30" customFormat="1" x14ac:dyDescent="0.25">
      <c r="A651" s="11"/>
      <c r="B651" s="136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</row>
    <row r="652" spans="1:22" s="30" customFormat="1" x14ac:dyDescent="0.25">
      <c r="A652" s="11"/>
      <c r="B652" s="136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</row>
    <row r="653" spans="1:22" s="30" customFormat="1" x14ac:dyDescent="0.25">
      <c r="A653" s="11"/>
      <c r="B653" s="136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</row>
    <row r="654" spans="1:22" s="30" customFormat="1" x14ac:dyDescent="0.25">
      <c r="A654" s="11"/>
      <c r="B654" s="136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</row>
    <row r="655" spans="1:22" s="30" customFormat="1" x14ac:dyDescent="0.25">
      <c r="A655" s="11"/>
      <c r="B655" s="136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</row>
    <row r="656" spans="1:22" s="30" customFormat="1" x14ac:dyDescent="0.25">
      <c r="A656" s="11"/>
      <c r="B656" s="136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</row>
    <row r="657" spans="1:22" s="30" customFormat="1" x14ac:dyDescent="0.25">
      <c r="A657" s="11"/>
      <c r="B657" s="136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</row>
    <row r="658" spans="1:22" s="30" customFormat="1" x14ac:dyDescent="0.25">
      <c r="A658" s="11"/>
      <c r="B658" s="136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</row>
    <row r="659" spans="1:22" s="30" customFormat="1" x14ac:dyDescent="0.25">
      <c r="A659" s="11"/>
      <c r="B659" s="136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</row>
    <row r="660" spans="1:22" s="30" customFormat="1" x14ac:dyDescent="0.25">
      <c r="A660" s="11"/>
      <c r="B660" s="136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</row>
    <row r="661" spans="1:22" s="30" customFormat="1" x14ac:dyDescent="0.25">
      <c r="A661" s="11"/>
      <c r="B661" s="136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</row>
    <row r="662" spans="1:22" s="30" customFormat="1" x14ac:dyDescent="0.25">
      <c r="A662" s="11"/>
      <c r="B662" s="136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</row>
    <row r="663" spans="1:22" s="30" customFormat="1" x14ac:dyDescent="0.25">
      <c r="A663" s="11"/>
      <c r="B663" s="136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</row>
    <row r="664" spans="1:22" s="30" customFormat="1" x14ac:dyDescent="0.25">
      <c r="A664" s="11"/>
      <c r="B664" s="136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</row>
    <row r="665" spans="1:22" s="30" customFormat="1" x14ac:dyDescent="0.25">
      <c r="A665" s="11"/>
      <c r="B665" s="136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</row>
    <row r="666" spans="1:22" s="30" customFormat="1" x14ac:dyDescent="0.25">
      <c r="A666" s="11"/>
      <c r="B666" s="136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</row>
    <row r="667" spans="1:22" s="30" customFormat="1" x14ac:dyDescent="0.25">
      <c r="A667" s="11"/>
      <c r="B667" s="136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</row>
    <row r="668" spans="1:22" s="30" customFormat="1" x14ac:dyDescent="0.25">
      <c r="A668" s="11"/>
      <c r="B668" s="136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</row>
    <row r="669" spans="1:22" s="30" customFormat="1" x14ac:dyDescent="0.25">
      <c r="A669" s="11"/>
      <c r="B669" s="136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</row>
    <row r="670" spans="1:22" s="30" customFormat="1" x14ac:dyDescent="0.25">
      <c r="A670" s="11"/>
      <c r="B670" s="136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</row>
    <row r="671" spans="1:22" s="30" customFormat="1" x14ac:dyDescent="0.25">
      <c r="A671" s="11"/>
      <c r="B671" s="136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</row>
    <row r="672" spans="1:22" s="30" customFormat="1" x14ac:dyDescent="0.25">
      <c r="A672" s="11"/>
      <c r="B672" s="136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</row>
    <row r="673" spans="1:22" s="30" customFormat="1" x14ac:dyDescent="0.25">
      <c r="A673" s="11"/>
      <c r="B673" s="136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</row>
    <row r="674" spans="1:22" s="30" customFormat="1" x14ac:dyDescent="0.25">
      <c r="A674" s="11"/>
      <c r="B674" s="136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</row>
    <row r="675" spans="1:22" s="30" customFormat="1" x14ac:dyDescent="0.25">
      <c r="A675" s="11"/>
      <c r="B675" s="136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</row>
    <row r="676" spans="1:22" s="30" customFormat="1" x14ac:dyDescent="0.25">
      <c r="A676" s="11"/>
      <c r="B676" s="136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</row>
    <row r="677" spans="1:22" s="30" customFormat="1" x14ac:dyDescent="0.25">
      <c r="A677" s="11"/>
      <c r="B677" s="136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</row>
    <row r="678" spans="1:22" s="30" customFormat="1" x14ac:dyDescent="0.25">
      <c r="A678" s="11"/>
      <c r="B678" s="136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</row>
    <row r="679" spans="1:22" s="30" customFormat="1" x14ac:dyDescent="0.25">
      <c r="A679" s="11"/>
      <c r="B679" s="136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</row>
    <row r="680" spans="1:22" s="30" customFormat="1" x14ac:dyDescent="0.25">
      <c r="A680" s="11"/>
      <c r="B680" s="136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</row>
    <row r="681" spans="1:22" s="30" customFormat="1" x14ac:dyDescent="0.25">
      <c r="A681" s="11"/>
      <c r="B681" s="136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</row>
    <row r="682" spans="1:22" s="30" customFormat="1" x14ac:dyDescent="0.25">
      <c r="A682" s="11"/>
      <c r="B682" s="136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</row>
    <row r="683" spans="1:22" s="30" customFormat="1" x14ac:dyDescent="0.25">
      <c r="A683" s="11"/>
      <c r="B683" s="136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</row>
    <row r="684" spans="1:22" s="30" customFormat="1" x14ac:dyDescent="0.25">
      <c r="A684" s="11"/>
      <c r="B684" s="136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</row>
    <row r="685" spans="1:22" s="30" customFormat="1" x14ac:dyDescent="0.25">
      <c r="A685" s="11"/>
      <c r="B685" s="136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</row>
    <row r="686" spans="1:22" s="30" customFormat="1" x14ac:dyDescent="0.25">
      <c r="A686" s="11"/>
      <c r="B686" s="136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</row>
    <row r="687" spans="1:22" s="30" customFormat="1" x14ac:dyDescent="0.25">
      <c r="A687" s="11"/>
      <c r="B687" s="136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</row>
    <row r="688" spans="1:22" s="30" customFormat="1" x14ac:dyDescent="0.25">
      <c r="A688" s="11"/>
      <c r="B688" s="136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</row>
    <row r="689" spans="1:22" s="30" customFormat="1" x14ac:dyDescent="0.25">
      <c r="A689" s="11"/>
      <c r="B689" s="136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</row>
    <row r="690" spans="1:22" s="30" customFormat="1" x14ac:dyDescent="0.25">
      <c r="A690" s="11"/>
      <c r="B690" s="136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</row>
    <row r="691" spans="1:22" s="30" customFormat="1" x14ac:dyDescent="0.25">
      <c r="A691" s="11"/>
      <c r="B691" s="136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</row>
    <row r="692" spans="1:22" s="30" customFormat="1" x14ac:dyDescent="0.25">
      <c r="A692" s="11"/>
      <c r="B692" s="136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</row>
    <row r="693" spans="1:22" s="30" customFormat="1" x14ac:dyDescent="0.25">
      <c r="A693" s="11"/>
      <c r="B693" s="136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</row>
    <row r="694" spans="1:22" s="30" customFormat="1" x14ac:dyDescent="0.25">
      <c r="A694" s="11"/>
      <c r="B694" s="136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</row>
    <row r="695" spans="1:22" s="30" customFormat="1" x14ac:dyDescent="0.25">
      <c r="A695" s="11"/>
      <c r="B695" s="136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</row>
    <row r="696" spans="1:22" s="30" customFormat="1" x14ac:dyDescent="0.25">
      <c r="A696" s="11"/>
      <c r="B696" s="136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</row>
    <row r="697" spans="1:22" s="30" customFormat="1" x14ac:dyDescent="0.25">
      <c r="A697" s="11"/>
      <c r="B697" s="136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</row>
    <row r="698" spans="1:22" s="30" customFormat="1" x14ac:dyDescent="0.25">
      <c r="A698" s="11"/>
      <c r="B698" s="136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</row>
    <row r="699" spans="1:22" s="30" customFormat="1" x14ac:dyDescent="0.25">
      <c r="A699" s="11"/>
      <c r="B699" s="136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</row>
    <row r="700" spans="1:22" s="30" customFormat="1" x14ac:dyDescent="0.25">
      <c r="A700" s="11"/>
      <c r="B700" s="136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</row>
    <row r="701" spans="1:22" s="30" customFormat="1" x14ac:dyDescent="0.25">
      <c r="A701" s="11"/>
      <c r="B701" s="136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</row>
    <row r="702" spans="1:22" s="30" customFormat="1" x14ac:dyDescent="0.25">
      <c r="A702" s="11"/>
      <c r="B702" s="136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</row>
    <row r="703" spans="1:22" s="30" customFormat="1" x14ac:dyDescent="0.25">
      <c r="A703" s="11"/>
      <c r="B703" s="136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</row>
    <row r="704" spans="1:22" s="30" customFormat="1" x14ac:dyDescent="0.25">
      <c r="A704" s="11"/>
      <c r="B704" s="136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</row>
    <row r="705" spans="1:22" s="30" customFormat="1" x14ac:dyDescent="0.25">
      <c r="A705" s="11"/>
      <c r="B705" s="136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</row>
    <row r="706" spans="1:22" s="30" customFormat="1" x14ac:dyDescent="0.25">
      <c r="A706" s="11"/>
      <c r="B706" s="136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</row>
    <row r="707" spans="1:22" s="30" customFormat="1" x14ac:dyDescent="0.25">
      <c r="A707" s="11"/>
      <c r="B707" s="136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</row>
    <row r="708" spans="1:22" s="30" customFormat="1" x14ac:dyDescent="0.25">
      <c r="A708" s="11"/>
      <c r="B708" s="136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</row>
    <row r="709" spans="1:22" s="30" customFormat="1" x14ac:dyDescent="0.25">
      <c r="A709" s="11"/>
      <c r="B709" s="136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</row>
    <row r="710" spans="1:22" s="30" customFormat="1" x14ac:dyDescent="0.25">
      <c r="A710" s="11"/>
      <c r="B710" s="136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</row>
    <row r="711" spans="1:22" s="30" customFormat="1" x14ac:dyDescent="0.25">
      <c r="A711" s="11"/>
      <c r="B711" s="136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</row>
    <row r="712" spans="1:22" s="30" customFormat="1" x14ac:dyDescent="0.25">
      <c r="A712" s="11"/>
      <c r="B712" s="136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</row>
    <row r="713" spans="1:22" s="30" customFormat="1" x14ac:dyDescent="0.25">
      <c r="A713" s="11"/>
      <c r="B713" s="136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</row>
    <row r="714" spans="1:22" s="30" customFormat="1" x14ac:dyDescent="0.25">
      <c r="A714" s="11"/>
      <c r="B714" s="136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</row>
    <row r="715" spans="1:22" s="30" customFormat="1" x14ac:dyDescent="0.25">
      <c r="A715" s="11"/>
      <c r="B715" s="136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</row>
    <row r="716" spans="1:22" s="30" customFormat="1" x14ac:dyDescent="0.25">
      <c r="A716" s="11"/>
      <c r="B716" s="136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</row>
    <row r="717" spans="1:22" s="30" customFormat="1" x14ac:dyDescent="0.25">
      <c r="A717" s="11"/>
      <c r="B717" s="136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</row>
    <row r="718" spans="1:22" s="30" customFormat="1" x14ac:dyDescent="0.25">
      <c r="A718" s="11"/>
      <c r="B718" s="136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</row>
    <row r="719" spans="1:22" s="30" customFormat="1" x14ac:dyDescent="0.25">
      <c r="A719" s="11"/>
      <c r="B719" s="136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</row>
    <row r="720" spans="1:22" s="30" customFormat="1" x14ac:dyDescent="0.25">
      <c r="A720" s="11"/>
      <c r="B720" s="136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</row>
    <row r="721" spans="1:22" s="30" customFormat="1" x14ac:dyDescent="0.25">
      <c r="A721" s="11"/>
      <c r="B721" s="136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</row>
    <row r="722" spans="1:22" s="30" customFormat="1" x14ac:dyDescent="0.25">
      <c r="A722" s="11"/>
      <c r="B722" s="136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</row>
    <row r="723" spans="1:22" s="30" customFormat="1" x14ac:dyDescent="0.25">
      <c r="A723" s="11"/>
      <c r="B723" s="136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</row>
    <row r="724" spans="1:22" s="30" customFormat="1" x14ac:dyDescent="0.25">
      <c r="A724" s="11"/>
      <c r="B724" s="136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</row>
    <row r="725" spans="1:22" s="30" customFormat="1" x14ac:dyDescent="0.25">
      <c r="A725" s="11"/>
      <c r="B725" s="136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</row>
    <row r="726" spans="1:22" s="30" customFormat="1" x14ac:dyDescent="0.25">
      <c r="A726" s="11"/>
      <c r="B726" s="136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</row>
    <row r="727" spans="1:22" s="30" customFormat="1" x14ac:dyDescent="0.25">
      <c r="A727" s="11"/>
      <c r="B727" s="136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</row>
    <row r="728" spans="1:22" s="30" customFormat="1" x14ac:dyDescent="0.25">
      <c r="A728" s="11"/>
      <c r="B728" s="136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</row>
    <row r="729" spans="1:22" s="30" customFormat="1" x14ac:dyDescent="0.25">
      <c r="A729" s="11"/>
      <c r="B729" s="136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</row>
    <row r="730" spans="1:22" s="30" customFormat="1" x14ac:dyDescent="0.25">
      <c r="A730" s="11"/>
      <c r="B730" s="136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</row>
    <row r="731" spans="1:22" s="30" customFormat="1" x14ac:dyDescent="0.25">
      <c r="A731" s="11"/>
      <c r="B731" s="136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</row>
    <row r="732" spans="1:22" s="30" customFormat="1" x14ac:dyDescent="0.25">
      <c r="A732" s="11"/>
      <c r="B732" s="136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</row>
    <row r="733" spans="1:22" s="30" customFormat="1" x14ac:dyDescent="0.25">
      <c r="A733" s="11"/>
      <c r="B733" s="136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</row>
    <row r="734" spans="1:22" s="30" customFormat="1" x14ac:dyDescent="0.25">
      <c r="A734" s="11"/>
      <c r="B734" s="136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</row>
    <row r="735" spans="1:22" s="30" customFormat="1" x14ac:dyDescent="0.25">
      <c r="A735" s="11"/>
      <c r="B735" s="136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</row>
    <row r="736" spans="1:22" s="30" customFormat="1" x14ac:dyDescent="0.25">
      <c r="A736" s="11"/>
      <c r="B736" s="136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</row>
    <row r="737" spans="1:22" s="30" customFormat="1" x14ac:dyDescent="0.25">
      <c r="A737" s="11"/>
      <c r="B737" s="136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</row>
    <row r="738" spans="1:22" s="30" customFormat="1" x14ac:dyDescent="0.25">
      <c r="A738" s="11"/>
      <c r="B738" s="136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</row>
    <row r="739" spans="1:22" s="30" customFormat="1" x14ac:dyDescent="0.25">
      <c r="A739" s="11"/>
      <c r="B739" s="136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</row>
    <row r="740" spans="1:22" s="30" customFormat="1" x14ac:dyDescent="0.25">
      <c r="A740" s="11"/>
      <c r="B740" s="136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</row>
    <row r="741" spans="1:22" s="30" customFormat="1" x14ac:dyDescent="0.25">
      <c r="A741" s="11"/>
      <c r="B741" s="136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</row>
    <row r="742" spans="1:22" s="30" customFormat="1" x14ac:dyDescent="0.25">
      <c r="A742" s="11"/>
      <c r="B742" s="136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</row>
    <row r="743" spans="1:22" s="30" customFormat="1" x14ac:dyDescent="0.25">
      <c r="A743" s="11"/>
      <c r="B743" s="136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</row>
    <row r="744" spans="1:22" s="30" customFormat="1" x14ac:dyDescent="0.25">
      <c r="A744" s="11"/>
      <c r="B744" s="136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</row>
    <row r="745" spans="1:22" s="30" customFormat="1" x14ac:dyDescent="0.25">
      <c r="A745" s="11"/>
      <c r="B745" s="136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</row>
    <row r="746" spans="1:22" s="30" customFormat="1" x14ac:dyDescent="0.25">
      <c r="A746" s="11"/>
      <c r="B746" s="136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</row>
    <row r="747" spans="1:22" s="30" customFormat="1" x14ac:dyDescent="0.25">
      <c r="A747" s="11"/>
      <c r="B747" s="136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</row>
    <row r="748" spans="1:22" s="30" customFormat="1" x14ac:dyDescent="0.25">
      <c r="A748" s="11"/>
      <c r="B748" s="136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</row>
    <row r="749" spans="1:22" s="30" customFormat="1" x14ac:dyDescent="0.25">
      <c r="A749" s="11"/>
      <c r="B749" s="136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</row>
    <row r="750" spans="1:22" s="30" customFormat="1" x14ac:dyDescent="0.25">
      <c r="A750" s="11"/>
      <c r="B750" s="136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</row>
    <row r="751" spans="1:22" s="30" customFormat="1" x14ac:dyDescent="0.25">
      <c r="A751" s="11"/>
      <c r="B751" s="136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</row>
    <row r="752" spans="1:22" s="30" customFormat="1" x14ac:dyDescent="0.25">
      <c r="A752" s="11"/>
      <c r="B752" s="136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</row>
    <row r="753" spans="1:22" s="30" customFormat="1" x14ac:dyDescent="0.25">
      <c r="A753" s="11"/>
      <c r="B753" s="136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</row>
    <row r="754" spans="1:22" s="30" customFormat="1" x14ac:dyDescent="0.25">
      <c r="A754" s="11"/>
      <c r="B754" s="136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</row>
    <row r="755" spans="1:22" s="30" customFormat="1" x14ac:dyDescent="0.25">
      <c r="A755" s="11"/>
      <c r="B755" s="136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</row>
    <row r="756" spans="1:22" s="30" customFormat="1" x14ac:dyDescent="0.25">
      <c r="A756" s="11"/>
      <c r="B756" s="136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</row>
    <row r="757" spans="1:22" s="30" customFormat="1" x14ac:dyDescent="0.25">
      <c r="A757" s="11"/>
      <c r="B757" s="136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</row>
    <row r="758" spans="1:22" s="30" customFormat="1" x14ac:dyDescent="0.25">
      <c r="A758" s="11"/>
      <c r="B758" s="136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</row>
    <row r="759" spans="1:22" s="30" customFormat="1" x14ac:dyDescent="0.25">
      <c r="A759" s="11"/>
      <c r="B759" s="136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</row>
    <row r="760" spans="1:22" s="30" customFormat="1" x14ac:dyDescent="0.25">
      <c r="A760" s="11"/>
      <c r="B760" s="136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</row>
    <row r="761" spans="1:22" s="30" customFormat="1" x14ac:dyDescent="0.25">
      <c r="A761" s="11"/>
      <c r="B761" s="136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</row>
    <row r="762" spans="1:22" s="30" customFormat="1" x14ac:dyDescent="0.25">
      <c r="A762" s="11"/>
      <c r="B762" s="136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</row>
    <row r="763" spans="1:22" s="30" customFormat="1" x14ac:dyDescent="0.25">
      <c r="A763" s="11"/>
      <c r="B763" s="136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</row>
    <row r="764" spans="1:22" s="30" customFormat="1" x14ac:dyDescent="0.25">
      <c r="A764" s="11"/>
      <c r="B764" s="136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</row>
    <row r="765" spans="1:22" s="30" customFormat="1" x14ac:dyDescent="0.25">
      <c r="A765" s="11"/>
      <c r="B765" s="136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</row>
    <row r="766" spans="1:22" s="30" customFormat="1" x14ac:dyDescent="0.25">
      <c r="A766" s="11"/>
      <c r="B766" s="136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</row>
    <row r="767" spans="1:22" s="30" customFormat="1" x14ac:dyDescent="0.25">
      <c r="A767" s="11"/>
      <c r="B767" s="136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</row>
    <row r="768" spans="1:22" s="30" customFormat="1" x14ac:dyDescent="0.25">
      <c r="A768" s="11"/>
      <c r="B768" s="136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</row>
    <row r="769" spans="1:22" s="30" customFormat="1" x14ac:dyDescent="0.25">
      <c r="A769" s="11"/>
      <c r="B769" s="136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</row>
    <row r="770" spans="1:22" s="30" customFormat="1" x14ac:dyDescent="0.25">
      <c r="A770" s="11"/>
      <c r="B770" s="136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</row>
    <row r="771" spans="1:22" s="30" customFormat="1" x14ac:dyDescent="0.25">
      <c r="A771" s="11"/>
      <c r="B771" s="136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</row>
    <row r="772" spans="1:22" s="30" customFormat="1" x14ac:dyDescent="0.25">
      <c r="A772" s="11"/>
      <c r="B772" s="136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</row>
    <row r="773" spans="1:22" s="30" customFormat="1" x14ac:dyDescent="0.25">
      <c r="A773" s="11"/>
      <c r="B773" s="136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</row>
    <row r="774" spans="1:22" s="30" customFormat="1" x14ac:dyDescent="0.25">
      <c r="A774" s="11"/>
      <c r="B774" s="136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</row>
    <row r="775" spans="1:22" s="30" customFormat="1" x14ac:dyDescent="0.25">
      <c r="A775" s="11"/>
      <c r="B775" s="136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</row>
    <row r="776" spans="1:22" s="30" customFormat="1" x14ac:dyDescent="0.25">
      <c r="A776" s="11"/>
      <c r="B776" s="136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</row>
    <row r="777" spans="1:22" s="30" customFormat="1" x14ac:dyDescent="0.25">
      <c r="A777" s="11"/>
      <c r="B777" s="136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</row>
    <row r="778" spans="1:22" s="30" customFormat="1" x14ac:dyDescent="0.25">
      <c r="A778" s="11"/>
      <c r="B778" s="136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</row>
    <row r="779" spans="1:22" s="30" customFormat="1" x14ac:dyDescent="0.25">
      <c r="A779" s="11"/>
      <c r="B779" s="136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</row>
    <row r="780" spans="1:22" s="30" customFormat="1" x14ac:dyDescent="0.25">
      <c r="A780" s="11"/>
      <c r="B780" s="136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</row>
    <row r="781" spans="1:22" s="30" customFormat="1" x14ac:dyDescent="0.25">
      <c r="A781" s="11"/>
      <c r="B781" s="136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</row>
    <row r="782" spans="1:22" s="30" customFormat="1" x14ac:dyDescent="0.25">
      <c r="A782" s="11"/>
      <c r="B782" s="136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</row>
    <row r="783" spans="1:22" s="30" customFormat="1" x14ac:dyDescent="0.25">
      <c r="A783" s="11"/>
      <c r="B783" s="136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</row>
    <row r="784" spans="1:22" s="30" customFormat="1" x14ac:dyDescent="0.25">
      <c r="A784" s="11"/>
      <c r="B784" s="136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</row>
    <row r="785" spans="1:22" s="30" customFormat="1" x14ac:dyDescent="0.25">
      <c r="A785" s="11"/>
      <c r="B785" s="136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</row>
    <row r="786" spans="1:22" s="30" customFormat="1" x14ac:dyDescent="0.25">
      <c r="A786" s="11"/>
      <c r="B786" s="136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</row>
    <row r="787" spans="1:22" s="30" customFormat="1" x14ac:dyDescent="0.25">
      <c r="A787" s="11"/>
      <c r="B787" s="136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</row>
    <row r="788" spans="1:22" s="30" customFormat="1" x14ac:dyDescent="0.25">
      <c r="A788" s="11"/>
      <c r="B788" s="136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</row>
    <row r="789" spans="1:22" s="30" customFormat="1" x14ac:dyDescent="0.25">
      <c r="A789" s="11"/>
      <c r="B789" s="136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</row>
    <row r="790" spans="1:22" s="30" customFormat="1" x14ac:dyDescent="0.25">
      <c r="A790" s="11"/>
      <c r="B790" s="136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</row>
    <row r="791" spans="1:22" s="30" customFormat="1" x14ac:dyDescent="0.25">
      <c r="A791" s="11"/>
      <c r="B791" s="136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</row>
    <row r="792" spans="1:22" s="30" customFormat="1" x14ac:dyDescent="0.25">
      <c r="A792" s="11"/>
      <c r="B792" s="136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</row>
    <row r="793" spans="1:22" s="30" customFormat="1" x14ac:dyDescent="0.25">
      <c r="A793" s="11"/>
      <c r="B793" s="136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</row>
    <row r="794" spans="1:22" s="30" customFormat="1" x14ac:dyDescent="0.25">
      <c r="A794" s="11"/>
      <c r="B794" s="136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</row>
    <row r="795" spans="1:22" s="30" customFormat="1" x14ac:dyDescent="0.25">
      <c r="A795" s="11"/>
      <c r="B795" s="136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</row>
    <row r="796" spans="1:22" s="30" customFormat="1" x14ac:dyDescent="0.25">
      <c r="A796" s="11"/>
      <c r="B796" s="136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</row>
    <row r="797" spans="1:22" s="30" customFormat="1" x14ac:dyDescent="0.25">
      <c r="A797" s="11"/>
      <c r="B797" s="136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</row>
    <row r="798" spans="1:22" s="30" customFormat="1" x14ac:dyDescent="0.25">
      <c r="A798" s="11"/>
      <c r="B798" s="136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</row>
    <row r="799" spans="1:22" s="30" customFormat="1" x14ac:dyDescent="0.25">
      <c r="A799" s="11"/>
      <c r="B799" s="136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</row>
    <row r="800" spans="1:22" s="30" customFormat="1" x14ac:dyDescent="0.25">
      <c r="A800" s="11"/>
      <c r="B800" s="136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</row>
    <row r="801" spans="1:22" s="30" customFormat="1" x14ac:dyDescent="0.25">
      <c r="A801" s="11"/>
      <c r="B801" s="136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</row>
    <row r="802" spans="1:22" s="30" customFormat="1" x14ac:dyDescent="0.25">
      <c r="A802" s="11"/>
      <c r="B802" s="136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</row>
    <row r="803" spans="1:22" s="30" customFormat="1" x14ac:dyDescent="0.25">
      <c r="A803" s="11"/>
      <c r="B803" s="136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</row>
    <row r="804" spans="1:22" s="30" customFormat="1" x14ac:dyDescent="0.25">
      <c r="A804" s="11"/>
      <c r="B804" s="136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</row>
    <row r="805" spans="1:22" s="30" customFormat="1" x14ac:dyDescent="0.25">
      <c r="A805" s="11"/>
      <c r="B805" s="136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</row>
    <row r="806" spans="1:22" s="30" customFormat="1" x14ac:dyDescent="0.25">
      <c r="A806" s="11"/>
      <c r="B806" s="136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</row>
    <row r="807" spans="1:22" s="30" customFormat="1" x14ac:dyDescent="0.25">
      <c r="A807" s="11"/>
      <c r="B807" s="136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</row>
    <row r="808" spans="1:22" s="30" customFormat="1" x14ac:dyDescent="0.25">
      <c r="A808" s="11"/>
      <c r="B808" s="136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</row>
    <row r="809" spans="1:22" s="30" customFormat="1" x14ac:dyDescent="0.25">
      <c r="A809" s="11"/>
      <c r="B809" s="136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</row>
    <row r="810" spans="1:22" s="30" customFormat="1" x14ac:dyDescent="0.25">
      <c r="A810" s="11"/>
      <c r="B810" s="136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</row>
    <row r="811" spans="1:22" s="30" customFormat="1" x14ac:dyDescent="0.25">
      <c r="A811" s="11"/>
      <c r="B811" s="136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</row>
    <row r="812" spans="1:22" s="30" customFormat="1" x14ac:dyDescent="0.25">
      <c r="A812" s="11"/>
      <c r="B812" s="136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</row>
    <row r="813" spans="1:22" s="30" customFormat="1" x14ac:dyDescent="0.25">
      <c r="A813" s="11"/>
      <c r="B813" s="136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</row>
    <row r="814" spans="1:22" s="30" customFormat="1" x14ac:dyDescent="0.25">
      <c r="A814" s="11"/>
      <c r="B814" s="136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</row>
    <row r="815" spans="1:22" s="30" customFormat="1" x14ac:dyDescent="0.25">
      <c r="A815" s="11"/>
      <c r="B815" s="136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</row>
    <row r="816" spans="1:22" s="30" customFormat="1" x14ac:dyDescent="0.25">
      <c r="A816" s="11"/>
      <c r="B816" s="136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</row>
    <row r="817" spans="1:22" s="30" customFormat="1" x14ac:dyDescent="0.25">
      <c r="A817" s="11"/>
      <c r="B817" s="136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</row>
    <row r="818" spans="1:22" s="30" customFormat="1" x14ac:dyDescent="0.25">
      <c r="A818" s="11"/>
      <c r="B818" s="136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</row>
    <row r="819" spans="1:22" s="30" customFormat="1" x14ac:dyDescent="0.25">
      <c r="A819" s="11"/>
      <c r="B819" s="136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</row>
    <row r="820" spans="1:22" s="30" customFormat="1" x14ac:dyDescent="0.25">
      <c r="A820" s="11"/>
      <c r="B820" s="136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</row>
    <row r="821" spans="1:22" s="30" customFormat="1" x14ac:dyDescent="0.25">
      <c r="A821" s="11"/>
      <c r="B821" s="136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</row>
    <row r="822" spans="1:22" s="30" customFormat="1" x14ac:dyDescent="0.25">
      <c r="A822" s="11"/>
      <c r="B822" s="136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</row>
    <row r="823" spans="1:22" s="30" customFormat="1" x14ac:dyDescent="0.25">
      <c r="A823" s="11"/>
      <c r="B823" s="136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</row>
    <row r="824" spans="1:22" s="30" customFormat="1" x14ac:dyDescent="0.25">
      <c r="A824" s="11"/>
      <c r="B824" s="136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</row>
    <row r="825" spans="1:22" s="30" customFormat="1" x14ac:dyDescent="0.25">
      <c r="A825" s="11"/>
      <c r="B825" s="136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</row>
    <row r="826" spans="1:22" s="30" customFormat="1" x14ac:dyDescent="0.25">
      <c r="A826" s="11"/>
      <c r="B826" s="136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</row>
    <row r="827" spans="1:22" s="30" customFormat="1" x14ac:dyDescent="0.25">
      <c r="A827" s="11"/>
      <c r="B827" s="136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</row>
    <row r="828" spans="1:22" s="30" customFormat="1" x14ac:dyDescent="0.25">
      <c r="A828" s="11"/>
      <c r="B828" s="136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</row>
    <row r="829" spans="1:22" s="30" customFormat="1" x14ac:dyDescent="0.25">
      <c r="A829" s="11"/>
      <c r="B829" s="136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</row>
    <row r="830" spans="1:22" s="30" customFormat="1" x14ac:dyDescent="0.25">
      <c r="A830" s="11"/>
      <c r="B830" s="136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</row>
    <row r="831" spans="1:22" s="30" customFormat="1" x14ac:dyDescent="0.25">
      <c r="A831" s="11"/>
      <c r="B831" s="136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</row>
    <row r="832" spans="1:22" s="30" customFormat="1" x14ac:dyDescent="0.25">
      <c r="A832" s="11"/>
      <c r="B832" s="136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</row>
    <row r="833" spans="1:22" s="30" customFormat="1" x14ac:dyDescent="0.25">
      <c r="A833" s="11"/>
      <c r="B833" s="136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</row>
    <row r="834" spans="1:22" s="30" customFormat="1" x14ac:dyDescent="0.25">
      <c r="A834" s="11"/>
      <c r="B834" s="136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</row>
    <row r="835" spans="1:22" s="30" customFormat="1" x14ac:dyDescent="0.25">
      <c r="A835" s="11"/>
      <c r="B835" s="136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</row>
    <row r="836" spans="1:22" s="30" customFormat="1" x14ac:dyDescent="0.25">
      <c r="A836" s="11"/>
      <c r="B836" s="136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</row>
    <row r="837" spans="1:22" s="30" customFormat="1" x14ac:dyDescent="0.25">
      <c r="A837" s="11"/>
      <c r="B837" s="136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</row>
    <row r="838" spans="1:22" s="30" customFormat="1" x14ac:dyDescent="0.25">
      <c r="A838" s="11"/>
      <c r="B838" s="136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</row>
    <row r="839" spans="1:22" s="30" customFormat="1" x14ac:dyDescent="0.25">
      <c r="A839" s="11"/>
      <c r="B839" s="136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</row>
    <row r="840" spans="1:22" s="30" customFormat="1" x14ac:dyDescent="0.25">
      <c r="A840" s="11"/>
      <c r="B840" s="136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</row>
    <row r="841" spans="1:22" s="30" customFormat="1" x14ac:dyDescent="0.25">
      <c r="A841" s="11"/>
      <c r="B841" s="136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</row>
    <row r="842" spans="1:22" s="30" customFormat="1" x14ac:dyDescent="0.25">
      <c r="A842" s="11"/>
      <c r="B842" s="136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</row>
    <row r="843" spans="1:22" s="30" customFormat="1" x14ac:dyDescent="0.25">
      <c r="A843" s="11"/>
      <c r="B843" s="136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</row>
    <row r="844" spans="1:22" s="30" customFormat="1" x14ac:dyDescent="0.25">
      <c r="A844" s="11"/>
      <c r="B844" s="136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</row>
    <row r="845" spans="1:22" s="30" customFormat="1" x14ac:dyDescent="0.25">
      <c r="A845" s="11"/>
      <c r="B845" s="136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</row>
    <row r="846" spans="1:22" s="30" customFormat="1" x14ac:dyDescent="0.25">
      <c r="A846" s="11"/>
      <c r="B846" s="136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</row>
    <row r="847" spans="1:22" s="30" customFormat="1" x14ac:dyDescent="0.25">
      <c r="A847" s="11"/>
      <c r="B847" s="136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</row>
    <row r="848" spans="1:22" s="30" customFormat="1" x14ac:dyDescent="0.25">
      <c r="A848" s="11"/>
      <c r="B848" s="136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</row>
    <row r="849" spans="1:22" s="30" customFormat="1" x14ac:dyDescent="0.25">
      <c r="A849" s="11"/>
      <c r="B849" s="136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</row>
    <row r="850" spans="1:22" s="30" customFormat="1" x14ac:dyDescent="0.25">
      <c r="A850" s="11"/>
      <c r="B850" s="136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</row>
    <row r="851" spans="1:22" s="30" customFormat="1" x14ac:dyDescent="0.25">
      <c r="A851" s="11"/>
      <c r="B851" s="136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</row>
    <row r="852" spans="1:22" s="30" customFormat="1" x14ac:dyDescent="0.25">
      <c r="A852" s="11"/>
      <c r="B852" s="136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</row>
    <row r="853" spans="1:22" s="30" customFormat="1" x14ac:dyDescent="0.25">
      <c r="A853" s="11"/>
      <c r="B853" s="136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</row>
    <row r="854" spans="1:22" s="30" customFormat="1" x14ac:dyDescent="0.25">
      <c r="A854" s="11"/>
      <c r="B854" s="136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</row>
    <row r="855" spans="1:22" s="30" customFormat="1" x14ac:dyDescent="0.25">
      <c r="A855" s="11"/>
      <c r="B855" s="136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</row>
    <row r="856" spans="1:22" s="30" customFormat="1" x14ac:dyDescent="0.25">
      <c r="A856" s="11"/>
      <c r="B856" s="136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</row>
    <row r="857" spans="1:22" s="30" customFormat="1" x14ac:dyDescent="0.25">
      <c r="A857" s="11"/>
      <c r="B857" s="136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</row>
    <row r="858" spans="1:22" s="30" customFormat="1" x14ac:dyDescent="0.25">
      <c r="A858" s="11"/>
      <c r="B858" s="136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</row>
    <row r="859" spans="1:22" s="30" customFormat="1" x14ac:dyDescent="0.25">
      <c r="A859" s="11"/>
      <c r="B859" s="136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</row>
    <row r="860" spans="1:22" s="30" customFormat="1" x14ac:dyDescent="0.25">
      <c r="A860" s="11"/>
      <c r="B860" s="136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</row>
    <row r="861" spans="1:22" s="30" customFormat="1" x14ac:dyDescent="0.25">
      <c r="A861" s="11"/>
      <c r="B861" s="136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</row>
    <row r="862" spans="1:22" s="30" customFormat="1" x14ac:dyDescent="0.25">
      <c r="A862" s="11"/>
      <c r="B862" s="136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</row>
    <row r="863" spans="1:22" s="30" customFormat="1" x14ac:dyDescent="0.25">
      <c r="A863" s="11"/>
      <c r="B863" s="136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</row>
    <row r="864" spans="1:22" s="30" customFormat="1" x14ac:dyDescent="0.25">
      <c r="A864" s="11"/>
      <c r="B864" s="136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</row>
    <row r="865" spans="1:22" s="30" customFormat="1" x14ac:dyDescent="0.25">
      <c r="A865" s="11"/>
      <c r="B865" s="136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</row>
    <row r="866" spans="1:22" s="30" customFormat="1" x14ac:dyDescent="0.25">
      <c r="A866" s="11"/>
      <c r="B866" s="136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</row>
    <row r="867" spans="1:22" s="30" customFormat="1" x14ac:dyDescent="0.25">
      <c r="A867" s="11"/>
      <c r="B867" s="136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</row>
    <row r="868" spans="1:22" s="30" customFormat="1" x14ac:dyDescent="0.25">
      <c r="A868" s="11"/>
      <c r="B868" s="136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</row>
    <row r="869" spans="1:22" s="30" customFormat="1" x14ac:dyDescent="0.25">
      <c r="A869" s="11"/>
      <c r="B869" s="136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</row>
    <row r="870" spans="1:22" s="30" customFormat="1" x14ac:dyDescent="0.25">
      <c r="A870" s="11"/>
      <c r="B870" s="136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</row>
    <row r="871" spans="1:22" s="30" customFormat="1" x14ac:dyDescent="0.25">
      <c r="A871" s="11"/>
      <c r="B871" s="136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</row>
    <row r="872" spans="1:22" s="30" customFormat="1" x14ac:dyDescent="0.25">
      <c r="A872" s="11"/>
      <c r="B872" s="136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</row>
    <row r="873" spans="1:22" s="30" customFormat="1" x14ac:dyDescent="0.25">
      <c r="A873" s="11"/>
      <c r="B873" s="136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</row>
    <row r="874" spans="1:22" s="30" customFormat="1" x14ac:dyDescent="0.25">
      <c r="A874" s="11"/>
      <c r="B874" s="136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</row>
    <row r="875" spans="1:22" s="30" customFormat="1" x14ac:dyDescent="0.25">
      <c r="A875" s="11"/>
      <c r="B875" s="136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</row>
    <row r="876" spans="1:22" s="30" customFormat="1" x14ac:dyDescent="0.25">
      <c r="A876" s="11"/>
      <c r="B876" s="136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</row>
    <row r="877" spans="1:22" s="30" customFormat="1" x14ac:dyDescent="0.25">
      <c r="A877" s="11"/>
      <c r="B877" s="136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</row>
    <row r="878" spans="1:22" s="30" customFormat="1" x14ac:dyDescent="0.25">
      <c r="A878" s="11"/>
      <c r="B878" s="136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</row>
    <row r="879" spans="1:22" s="30" customFormat="1" x14ac:dyDescent="0.25">
      <c r="A879" s="11"/>
      <c r="B879" s="136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</row>
    <row r="880" spans="1:22" s="30" customFormat="1" x14ac:dyDescent="0.25">
      <c r="A880" s="11"/>
      <c r="B880" s="136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</row>
    <row r="881" spans="1:22" s="30" customFormat="1" x14ac:dyDescent="0.25">
      <c r="A881" s="11"/>
      <c r="B881" s="136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</row>
    <row r="882" spans="1:22" s="30" customFormat="1" x14ac:dyDescent="0.25">
      <c r="A882" s="11"/>
      <c r="B882" s="136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</row>
    <row r="883" spans="1:22" s="30" customFormat="1" x14ac:dyDescent="0.25">
      <c r="A883" s="11"/>
      <c r="B883" s="136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</row>
    <row r="884" spans="1:22" s="30" customFormat="1" x14ac:dyDescent="0.25">
      <c r="A884" s="11"/>
      <c r="B884" s="136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</row>
    <row r="885" spans="1:22" s="30" customFormat="1" x14ac:dyDescent="0.25">
      <c r="A885" s="11"/>
      <c r="B885" s="136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</row>
    <row r="886" spans="1:22" s="30" customFormat="1" x14ac:dyDescent="0.25">
      <c r="A886" s="11"/>
      <c r="B886" s="136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</row>
    <row r="887" spans="1:22" s="30" customFormat="1" x14ac:dyDescent="0.25">
      <c r="A887" s="11"/>
      <c r="B887" s="136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</row>
    <row r="888" spans="1:22" s="30" customFormat="1" x14ac:dyDescent="0.25">
      <c r="A888" s="11"/>
      <c r="B888" s="136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</row>
    <row r="889" spans="1:22" s="30" customFormat="1" x14ac:dyDescent="0.25">
      <c r="A889" s="11"/>
      <c r="B889" s="136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</row>
    <row r="890" spans="1:22" s="30" customFormat="1" x14ac:dyDescent="0.25">
      <c r="A890" s="11"/>
      <c r="B890" s="136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</row>
    <row r="891" spans="1:22" s="30" customFormat="1" x14ac:dyDescent="0.25">
      <c r="A891" s="11"/>
      <c r="B891" s="136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</row>
    <row r="892" spans="1:22" s="30" customFormat="1" x14ac:dyDescent="0.25">
      <c r="A892" s="11"/>
      <c r="B892" s="136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</row>
    <row r="893" spans="1:22" s="30" customFormat="1" x14ac:dyDescent="0.25">
      <c r="A893" s="11"/>
      <c r="B893" s="136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</row>
    <row r="894" spans="1:22" s="30" customFormat="1" x14ac:dyDescent="0.25">
      <c r="A894" s="11"/>
      <c r="B894" s="136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</row>
    <row r="895" spans="1:22" s="30" customFormat="1" x14ac:dyDescent="0.25">
      <c r="A895" s="11"/>
      <c r="B895" s="136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</row>
    <row r="896" spans="1:22" s="30" customFormat="1" x14ac:dyDescent="0.25">
      <c r="A896" s="11"/>
      <c r="B896" s="136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</row>
    <row r="897" spans="1:22" s="30" customFormat="1" x14ac:dyDescent="0.25">
      <c r="A897" s="11"/>
      <c r="B897" s="136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</row>
    <row r="898" spans="1:22" s="30" customFormat="1" x14ac:dyDescent="0.25">
      <c r="A898" s="11"/>
      <c r="B898" s="136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</row>
    <row r="899" spans="1:22" s="30" customFormat="1" x14ac:dyDescent="0.25">
      <c r="A899" s="11"/>
      <c r="B899" s="136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</row>
    <row r="900" spans="1:22" s="30" customFormat="1" x14ac:dyDescent="0.25">
      <c r="A900" s="11"/>
      <c r="B900" s="136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</row>
    <row r="901" spans="1:22" s="30" customFormat="1" x14ac:dyDescent="0.25">
      <c r="A901" s="11"/>
      <c r="B901" s="136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</row>
    <row r="902" spans="1:22" s="30" customFormat="1" x14ac:dyDescent="0.25">
      <c r="A902" s="11"/>
      <c r="B902" s="136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</row>
    <row r="903" spans="1:22" s="30" customFormat="1" x14ac:dyDescent="0.25">
      <c r="A903" s="11"/>
      <c r="B903" s="136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</row>
    <row r="904" spans="1:22" s="30" customFormat="1" x14ac:dyDescent="0.25">
      <c r="A904" s="11"/>
      <c r="B904" s="136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</row>
    <row r="905" spans="1:22" s="30" customFormat="1" x14ac:dyDescent="0.25">
      <c r="A905" s="11"/>
      <c r="B905" s="136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</row>
    <row r="906" spans="1:22" s="30" customFormat="1" x14ac:dyDescent="0.25">
      <c r="A906" s="11"/>
      <c r="B906" s="136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</row>
    <row r="907" spans="1:22" s="30" customFormat="1" x14ac:dyDescent="0.25">
      <c r="A907" s="11"/>
      <c r="B907" s="136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</row>
    <row r="908" spans="1:22" s="30" customFormat="1" x14ac:dyDescent="0.25">
      <c r="A908" s="11"/>
      <c r="B908" s="136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</row>
    <row r="909" spans="1:22" s="30" customFormat="1" x14ac:dyDescent="0.25">
      <c r="A909" s="11"/>
      <c r="B909" s="136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</row>
    <row r="910" spans="1:22" s="30" customFormat="1" x14ac:dyDescent="0.25">
      <c r="A910" s="11"/>
      <c r="B910" s="136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</row>
    <row r="911" spans="1:22" s="30" customFormat="1" x14ac:dyDescent="0.25">
      <c r="A911" s="11"/>
      <c r="B911" s="136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</row>
    <row r="912" spans="1:22" s="30" customFormat="1" x14ac:dyDescent="0.25">
      <c r="A912" s="11"/>
      <c r="B912" s="136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</row>
    <row r="913" spans="1:22" s="30" customFormat="1" x14ac:dyDescent="0.25">
      <c r="A913" s="11"/>
      <c r="B913" s="136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</row>
    <row r="914" spans="1:22" s="30" customFormat="1" x14ac:dyDescent="0.25">
      <c r="A914" s="11"/>
      <c r="B914" s="136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</row>
    <row r="915" spans="1:22" s="30" customFormat="1" x14ac:dyDescent="0.25">
      <c r="A915" s="11"/>
      <c r="B915" s="136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</row>
    <row r="916" spans="1:22" s="30" customFormat="1" x14ac:dyDescent="0.25">
      <c r="A916" s="11"/>
      <c r="B916" s="136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</row>
    <row r="917" spans="1:22" s="30" customFormat="1" x14ac:dyDescent="0.25">
      <c r="A917" s="11"/>
      <c r="B917" s="136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</row>
    <row r="918" spans="1:22" s="30" customFormat="1" x14ac:dyDescent="0.25">
      <c r="A918" s="11"/>
      <c r="B918" s="136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</row>
    <row r="919" spans="1:22" s="30" customFormat="1" x14ac:dyDescent="0.25">
      <c r="A919" s="11"/>
      <c r="B919" s="136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</row>
    <row r="920" spans="1:22" s="30" customFormat="1" x14ac:dyDescent="0.25">
      <c r="A920" s="11"/>
      <c r="B920" s="136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</row>
    <row r="921" spans="1:22" s="30" customFormat="1" x14ac:dyDescent="0.25">
      <c r="A921" s="11"/>
      <c r="B921" s="136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</row>
    <row r="922" spans="1:22" s="30" customFormat="1" x14ac:dyDescent="0.25">
      <c r="A922" s="11"/>
      <c r="B922" s="136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</row>
    <row r="923" spans="1:22" s="30" customFormat="1" x14ac:dyDescent="0.25">
      <c r="A923" s="11"/>
      <c r="B923" s="136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</row>
    <row r="924" spans="1:22" s="30" customFormat="1" x14ac:dyDescent="0.25">
      <c r="A924" s="11"/>
      <c r="B924" s="136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</row>
    <row r="925" spans="1:22" s="30" customFormat="1" x14ac:dyDescent="0.25">
      <c r="A925" s="11"/>
      <c r="B925" s="136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</row>
    <row r="926" spans="1:22" s="30" customFormat="1" x14ac:dyDescent="0.25">
      <c r="A926" s="11"/>
      <c r="B926" s="136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</row>
    <row r="927" spans="1:22" s="30" customFormat="1" x14ac:dyDescent="0.25">
      <c r="A927" s="11"/>
      <c r="B927" s="136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</row>
    <row r="928" spans="1:22" s="30" customFormat="1" x14ac:dyDescent="0.25">
      <c r="A928" s="11"/>
      <c r="B928" s="136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</row>
    <row r="929" spans="1:22" s="30" customFormat="1" x14ac:dyDescent="0.25">
      <c r="A929" s="11"/>
      <c r="B929" s="136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</row>
    <row r="930" spans="1:22" s="30" customFormat="1" x14ac:dyDescent="0.25">
      <c r="A930" s="11"/>
      <c r="B930" s="136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</row>
    <row r="931" spans="1:22" s="30" customFormat="1" x14ac:dyDescent="0.25">
      <c r="A931" s="11"/>
      <c r="B931" s="136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</row>
    <row r="932" spans="1:22" s="30" customFormat="1" x14ac:dyDescent="0.25">
      <c r="A932" s="11"/>
      <c r="B932" s="136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</row>
    <row r="933" spans="1:22" s="30" customFormat="1" x14ac:dyDescent="0.25">
      <c r="A933" s="11"/>
      <c r="B933" s="136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</row>
    <row r="934" spans="1:22" s="30" customFormat="1" x14ac:dyDescent="0.25">
      <c r="A934" s="11"/>
      <c r="B934" s="136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</row>
    <row r="935" spans="1:22" s="30" customFormat="1" x14ac:dyDescent="0.25">
      <c r="A935" s="11"/>
      <c r="B935" s="136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</row>
    <row r="936" spans="1:22" s="30" customFormat="1" x14ac:dyDescent="0.25">
      <c r="A936" s="11"/>
      <c r="B936" s="136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</row>
    <row r="937" spans="1:22" s="30" customFormat="1" x14ac:dyDescent="0.25">
      <c r="A937" s="11"/>
      <c r="B937" s="136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</row>
    <row r="938" spans="1:22" s="30" customFormat="1" x14ac:dyDescent="0.25">
      <c r="A938" s="11"/>
      <c r="B938" s="136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</row>
    <row r="939" spans="1:22" s="30" customFormat="1" x14ac:dyDescent="0.25">
      <c r="A939" s="11"/>
      <c r="B939" s="136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</row>
    <row r="940" spans="1:22" s="30" customFormat="1" x14ac:dyDescent="0.25">
      <c r="A940" s="11"/>
      <c r="B940" s="136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</row>
    <row r="941" spans="1:22" s="30" customFormat="1" x14ac:dyDescent="0.25">
      <c r="A941" s="11"/>
      <c r="B941" s="136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</row>
    <row r="942" spans="1:22" s="30" customFormat="1" x14ac:dyDescent="0.25">
      <c r="A942" s="11"/>
      <c r="B942" s="136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</row>
    <row r="943" spans="1:22" s="30" customFormat="1" x14ac:dyDescent="0.25">
      <c r="A943" s="11"/>
      <c r="B943" s="136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</row>
    <row r="944" spans="1:22" s="30" customFormat="1" x14ac:dyDescent="0.25">
      <c r="A944" s="11"/>
      <c r="B944" s="136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</row>
    <row r="945" spans="1:22" s="30" customFormat="1" x14ac:dyDescent="0.25">
      <c r="A945" s="11"/>
      <c r="B945" s="136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</row>
    <row r="946" spans="1:22" s="30" customFormat="1" x14ac:dyDescent="0.25">
      <c r="A946" s="11"/>
      <c r="B946" s="136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</row>
    <row r="947" spans="1:22" s="30" customFormat="1" x14ac:dyDescent="0.25">
      <c r="A947" s="11"/>
      <c r="B947" s="136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</row>
    <row r="948" spans="1:22" s="30" customFormat="1" x14ac:dyDescent="0.25">
      <c r="A948" s="11"/>
      <c r="B948" s="136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</row>
    <row r="949" spans="1:22" s="30" customFormat="1" x14ac:dyDescent="0.25">
      <c r="A949" s="11"/>
      <c r="B949" s="136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</row>
    <row r="950" spans="1:22" s="30" customFormat="1" x14ac:dyDescent="0.25">
      <c r="A950" s="11"/>
      <c r="B950" s="136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</row>
    <row r="951" spans="1:22" s="30" customFormat="1" x14ac:dyDescent="0.25">
      <c r="A951" s="11"/>
      <c r="B951" s="136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</row>
    <row r="952" spans="1:22" s="30" customFormat="1" x14ac:dyDescent="0.25">
      <c r="A952" s="11"/>
      <c r="B952" s="136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</row>
    <row r="953" spans="1:22" s="30" customFormat="1" x14ac:dyDescent="0.25">
      <c r="A953" s="11"/>
      <c r="B953" s="136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</row>
    <row r="954" spans="1:22" s="30" customFormat="1" x14ac:dyDescent="0.25">
      <c r="A954" s="11"/>
      <c r="B954" s="136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</row>
    <row r="955" spans="1:22" s="30" customFormat="1" x14ac:dyDescent="0.25">
      <c r="A955" s="11"/>
      <c r="B955" s="136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</row>
    <row r="956" spans="1:22" s="30" customFormat="1" x14ac:dyDescent="0.25">
      <c r="A956" s="11"/>
      <c r="B956" s="136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</row>
    <row r="957" spans="1:22" s="30" customFormat="1" x14ac:dyDescent="0.25">
      <c r="A957" s="11"/>
      <c r="B957" s="136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</row>
    <row r="958" spans="1:22" s="30" customFormat="1" x14ac:dyDescent="0.25">
      <c r="A958" s="11"/>
      <c r="B958" s="136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</row>
    <row r="959" spans="1:22" s="30" customFormat="1" x14ac:dyDescent="0.25">
      <c r="A959" s="11"/>
      <c r="B959" s="136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</row>
    <row r="960" spans="1:22" s="30" customFormat="1" x14ac:dyDescent="0.25">
      <c r="A960" s="11"/>
      <c r="B960" s="136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</row>
    <row r="961" spans="1:22" s="30" customFormat="1" x14ac:dyDescent="0.25">
      <c r="A961" s="11"/>
      <c r="B961" s="136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</row>
    <row r="962" spans="1:22" s="30" customFormat="1" x14ac:dyDescent="0.25">
      <c r="A962" s="11"/>
      <c r="B962" s="136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</row>
    <row r="963" spans="1:22" s="30" customFormat="1" x14ac:dyDescent="0.25">
      <c r="A963" s="11"/>
      <c r="B963" s="136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</row>
    <row r="964" spans="1:22" s="30" customFormat="1" x14ac:dyDescent="0.25">
      <c r="A964" s="11"/>
      <c r="B964" s="136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</row>
    <row r="965" spans="1:22" s="30" customFormat="1" x14ac:dyDescent="0.25">
      <c r="A965" s="11"/>
      <c r="B965" s="136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</row>
    <row r="966" spans="1:22" s="30" customFormat="1" x14ac:dyDescent="0.25">
      <c r="A966" s="11"/>
      <c r="B966" s="136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</row>
    <row r="967" spans="1:22" s="30" customFormat="1" x14ac:dyDescent="0.25">
      <c r="A967" s="11"/>
      <c r="B967" s="136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</row>
    <row r="968" spans="1:22" s="30" customFormat="1" x14ac:dyDescent="0.25">
      <c r="A968" s="11"/>
      <c r="B968" s="136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</row>
    <row r="969" spans="1:22" s="30" customFormat="1" x14ac:dyDescent="0.25">
      <c r="A969" s="11"/>
      <c r="B969" s="136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</row>
    <row r="970" spans="1:22" s="30" customFormat="1" x14ac:dyDescent="0.25">
      <c r="A970" s="11"/>
      <c r="B970" s="136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</row>
    <row r="971" spans="1:22" s="30" customFormat="1" x14ac:dyDescent="0.25">
      <c r="A971" s="11"/>
      <c r="B971" s="136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</row>
    <row r="972" spans="1:22" s="30" customFormat="1" x14ac:dyDescent="0.25">
      <c r="A972" s="11"/>
      <c r="B972" s="136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</row>
    <row r="973" spans="1:22" s="30" customFormat="1" x14ac:dyDescent="0.25">
      <c r="A973" s="11"/>
      <c r="B973" s="136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</row>
    <row r="974" spans="1:22" s="30" customFormat="1" x14ac:dyDescent="0.25">
      <c r="A974" s="11"/>
      <c r="B974" s="136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</row>
    <row r="975" spans="1:22" s="30" customFormat="1" x14ac:dyDescent="0.25">
      <c r="A975" s="11"/>
      <c r="B975" s="136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</row>
    <row r="976" spans="1:22" s="30" customFormat="1" x14ac:dyDescent="0.25">
      <c r="A976" s="11"/>
      <c r="B976" s="136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</row>
    <row r="977" spans="1:22" s="30" customFormat="1" x14ac:dyDescent="0.25">
      <c r="A977" s="11"/>
      <c r="B977" s="136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</row>
    <row r="978" spans="1:22" s="30" customFormat="1" x14ac:dyDescent="0.25">
      <c r="A978" s="11"/>
      <c r="B978" s="136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</row>
    <row r="979" spans="1:22" s="30" customFormat="1" x14ac:dyDescent="0.25">
      <c r="A979" s="11"/>
      <c r="B979" s="136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</row>
    <row r="980" spans="1:22" s="30" customFormat="1" x14ac:dyDescent="0.25">
      <c r="A980" s="11"/>
      <c r="B980" s="136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</row>
    <row r="981" spans="1:22" s="30" customFormat="1" x14ac:dyDescent="0.25">
      <c r="A981" s="11"/>
      <c r="B981" s="136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</row>
    <row r="982" spans="1:22" s="30" customFormat="1" x14ac:dyDescent="0.25">
      <c r="A982" s="11"/>
      <c r="B982" s="136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</row>
    <row r="983" spans="1:22" s="30" customFormat="1" x14ac:dyDescent="0.25">
      <c r="A983" s="11"/>
      <c r="B983" s="136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</row>
    <row r="984" spans="1:22" s="30" customFormat="1" x14ac:dyDescent="0.25">
      <c r="A984" s="11"/>
      <c r="B984" s="136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</row>
    <row r="985" spans="1:22" s="30" customFormat="1" x14ac:dyDescent="0.25">
      <c r="A985" s="11"/>
      <c r="B985" s="136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</row>
    <row r="986" spans="1:22" s="30" customFormat="1" x14ac:dyDescent="0.25">
      <c r="A986" s="11"/>
      <c r="B986" s="136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</row>
    <row r="987" spans="1:22" s="30" customFormat="1" x14ac:dyDescent="0.25">
      <c r="A987" s="11"/>
      <c r="B987" s="136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</row>
    <row r="988" spans="1:22" s="30" customFormat="1" x14ac:dyDescent="0.25">
      <c r="A988" s="11"/>
      <c r="B988" s="136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</row>
    <row r="989" spans="1:22" s="30" customFormat="1" x14ac:dyDescent="0.25">
      <c r="A989" s="11"/>
      <c r="B989" s="136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</row>
    <row r="990" spans="1:22" s="30" customFormat="1" x14ac:dyDescent="0.25">
      <c r="A990" s="11"/>
      <c r="B990" s="136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</row>
    <row r="991" spans="1:22" s="30" customFormat="1" x14ac:dyDescent="0.25">
      <c r="A991" s="11"/>
      <c r="B991" s="136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</row>
    <row r="992" spans="1:22" s="30" customFormat="1" x14ac:dyDescent="0.25">
      <c r="A992" s="11"/>
      <c r="B992" s="136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</row>
    <row r="993" spans="1:22" s="30" customFormat="1" x14ac:dyDescent="0.25">
      <c r="A993" s="11"/>
      <c r="B993" s="136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</row>
    <row r="994" spans="1:22" s="30" customFormat="1" x14ac:dyDescent="0.25">
      <c r="A994" s="11"/>
      <c r="B994" s="136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</row>
    <row r="995" spans="1:22" s="30" customFormat="1" x14ac:dyDescent="0.25">
      <c r="A995" s="11"/>
      <c r="B995" s="136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</row>
    <row r="996" spans="1:22" s="30" customFormat="1" x14ac:dyDescent="0.25">
      <c r="A996" s="11"/>
      <c r="B996" s="136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</row>
    <row r="997" spans="1:22" s="30" customFormat="1" x14ac:dyDescent="0.25">
      <c r="A997" s="11"/>
      <c r="B997" s="136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</row>
    <row r="998" spans="1:22" s="30" customFormat="1" x14ac:dyDescent="0.25">
      <c r="A998" s="11"/>
      <c r="B998" s="136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</row>
    <row r="999" spans="1:22" s="30" customFormat="1" x14ac:dyDescent="0.25">
      <c r="A999" s="11"/>
      <c r="B999" s="136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</row>
    <row r="1000" spans="1:22" s="30" customFormat="1" x14ac:dyDescent="0.25">
      <c r="A1000" s="11"/>
      <c r="B1000" s="136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</row>
    <row r="1001" spans="1:22" s="30" customFormat="1" x14ac:dyDescent="0.25">
      <c r="A1001" s="11"/>
      <c r="B1001" s="136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</row>
    <row r="1002" spans="1:22" s="30" customFormat="1" x14ac:dyDescent="0.25">
      <c r="A1002" s="11"/>
      <c r="B1002" s="136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</row>
    <row r="1003" spans="1:22" s="30" customFormat="1" x14ac:dyDescent="0.25">
      <c r="A1003" s="11"/>
      <c r="B1003" s="136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</row>
    <row r="1004" spans="1:22" s="30" customFormat="1" x14ac:dyDescent="0.25">
      <c r="A1004" s="11"/>
      <c r="B1004" s="136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</row>
    <row r="1005" spans="1:22" s="30" customFormat="1" x14ac:dyDescent="0.25">
      <c r="A1005" s="11"/>
      <c r="B1005" s="136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</row>
    <row r="1006" spans="1:22" s="30" customFormat="1" x14ac:dyDescent="0.25">
      <c r="A1006" s="11"/>
      <c r="B1006" s="136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</row>
    <row r="1007" spans="1:22" s="30" customFormat="1" x14ac:dyDescent="0.25">
      <c r="A1007" s="11"/>
      <c r="B1007" s="136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</row>
    <row r="1008" spans="1:22" s="30" customFormat="1" x14ac:dyDescent="0.25">
      <c r="A1008" s="11"/>
      <c r="B1008" s="136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</row>
    <row r="1009" spans="1:22" s="30" customFormat="1" x14ac:dyDescent="0.25">
      <c r="A1009" s="11"/>
      <c r="B1009" s="136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</row>
    <row r="1010" spans="1:22" s="30" customFormat="1" x14ac:dyDescent="0.25">
      <c r="A1010" s="11"/>
      <c r="B1010" s="136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</row>
    <row r="1011" spans="1:22" s="30" customFormat="1" x14ac:dyDescent="0.25">
      <c r="A1011" s="11"/>
      <c r="B1011" s="136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</row>
    <row r="1012" spans="1:22" s="30" customFormat="1" x14ac:dyDescent="0.25">
      <c r="A1012" s="11"/>
      <c r="B1012" s="136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</row>
    <row r="1013" spans="1:22" s="30" customFormat="1" x14ac:dyDescent="0.25">
      <c r="A1013" s="11"/>
      <c r="B1013" s="136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</row>
    <row r="1014" spans="1:22" s="30" customFormat="1" x14ac:dyDescent="0.25">
      <c r="A1014" s="11"/>
      <c r="B1014" s="136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</row>
    <row r="1015" spans="1:22" s="30" customFormat="1" x14ac:dyDescent="0.25">
      <c r="A1015" s="11"/>
      <c r="B1015" s="136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</row>
    <row r="1016" spans="1:22" s="30" customFormat="1" x14ac:dyDescent="0.25">
      <c r="A1016" s="11"/>
      <c r="B1016" s="136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</row>
    <row r="1017" spans="1:22" s="30" customFormat="1" x14ac:dyDescent="0.25">
      <c r="A1017" s="11"/>
      <c r="B1017" s="136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</row>
    <row r="1018" spans="1:22" s="30" customFormat="1" x14ac:dyDescent="0.25">
      <c r="A1018" s="11"/>
      <c r="B1018" s="136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</row>
    <row r="1019" spans="1:22" s="30" customFormat="1" x14ac:dyDescent="0.25">
      <c r="A1019" s="11"/>
      <c r="B1019" s="136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</row>
    <row r="1020" spans="1:22" s="30" customFormat="1" x14ac:dyDescent="0.25">
      <c r="A1020" s="11"/>
      <c r="B1020" s="136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</row>
    <row r="1021" spans="1:22" s="30" customFormat="1" x14ac:dyDescent="0.25">
      <c r="A1021" s="11"/>
      <c r="B1021" s="136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</row>
    <row r="1022" spans="1:22" s="30" customFormat="1" x14ac:dyDescent="0.25">
      <c r="A1022" s="11"/>
      <c r="B1022" s="136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</row>
    <row r="1023" spans="1:22" s="30" customFormat="1" x14ac:dyDescent="0.25">
      <c r="A1023" s="11"/>
      <c r="B1023" s="136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</row>
    <row r="1024" spans="1:22" s="30" customFormat="1" x14ac:dyDescent="0.25">
      <c r="A1024" s="11"/>
      <c r="B1024" s="136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</row>
    <row r="1025" spans="1:22" s="30" customFormat="1" x14ac:dyDescent="0.25">
      <c r="A1025" s="11"/>
      <c r="B1025" s="136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</row>
    <row r="1026" spans="1:22" s="30" customFormat="1" x14ac:dyDescent="0.25">
      <c r="A1026" s="11"/>
      <c r="B1026" s="136"/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</row>
    <row r="1027" spans="1:22" s="30" customFormat="1" x14ac:dyDescent="0.25">
      <c r="A1027" s="11"/>
      <c r="B1027" s="136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</row>
    <row r="1028" spans="1:22" s="30" customFormat="1" x14ac:dyDescent="0.25">
      <c r="A1028" s="11"/>
      <c r="B1028" s="136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</row>
    <row r="1029" spans="1:22" s="30" customFormat="1" x14ac:dyDescent="0.25">
      <c r="A1029" s="11"/>
      <c r="B1029" s="136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</row>
    <row r="1030" spans="1:22" s="30" customFormat="1" x14ac:dyDescent="0.25">
      <c r="A1030" s="11"/>
      <c r="B1030" s="136"/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</row>
    <row r="1031" spans="1:22" s="30" customFormat="1" x14ac:dyDescent="0.25">
      <c r="A1031" s="11"/>
      <c r="B1031" s="136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</row>
    <row r="1032" spans="1:22" s="30" customFormat="1" x14ac:dyDescent="0.25">
      <c r="A1032" s="11"/>
      <c r="B1032" s="136"/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</row>
    <row r="1033" spans="1:22" s="30" customFormat="1" x14ac:dyDescent="0.25">
      <c r="A1033" s="11"/>
      <c r="B1033" s="136"/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</row>
    <row r="1034" spans="1:22" s="30" customFormat="1" x14ac:dyDescent="0.25">
      <c r="A1034" s="11"/>
      <c r="B1034" s="136"/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</row>
    <row r="1035" spans="1:22" s="30" customFormat="1" x14ac:dyDescent="0.25">
      <c r="A1035" s="11"/>
      <c r="B1035" s="136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</row>
    <row r="1036" spans="1:22" s="30" customFormat="1" x14ac:dyDescent="0.25">
      <c r="A1036" s="11"/>
      <c r="B1036" s="136"/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</row>
    <row r="1037" spans="1:22" s="30" customFormat="1" x14ac:dyDescent="0.25">
      <c r="A1037" s="11"/>
      <c r="B1037" s="136"/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</row>
    <row r="1038" spans="1:22" s="30" customFormat="1" x14ac:dyDescent="0.25">
      <c r="A1038" s="11"/>
      <c r="B1038" s="136"/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</row>
    <row r="1039" spans="1:22" s="30" customFormat="1" x14ac:dyDescent="0.25">
      <c r="A1039" s="11"/>
      <c r="B1039" s="136"/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</row>
    <row r="1040" spans="1:22" s="30" customFormat="1" x14ac:dyDescent="0.25">
      <c r="A1040" s="11"/>
      <c r="B1040" s="136"/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</row>
    <row r="1041" spans="1:22" s="30" customFormat="1" x14ac:dyDescent="0.25">
      <c r="A1041" s="11"/>
      <c r="B1041" s="136"/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</row>
    <row r="1042" spans="1:22" s="30" customFormat="1" x14ac:dyDescent="0.25">
      <c r="A1042" s="11"/>
      <c r="B1042" s="136"/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</row>
    <row r="1043" spans="1:22" s="30" customFormat="1" x14ac:dyDescent="0.25">
      <c r="A1043" s="11"/>
      <c r="B1043" s="136"/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</row>
    <row r="1044" spans="1:22" s="30" customFormat="1" x14ac:dyDescent="0.25">
      <c r="A1044" s="11"/>
      <c r="B1044" s="136"/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</row>
    <row r="1045" spans="1:22" s="30" customFormat="1" x14ac:dyDescent="0.25">
      <c r="A1045" s="11"/>
      <c r="B1045" s="136"/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</row>
    <row r="1046" spans="1:22" s="30" customFormat="1" x14ac:dyDescent="0.25">
      <c r="A1046" s="11"/>
      <c r="B1046" s="136"/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</row>
    <row r="1047" spans="1:22" s="30" customFormat="1" x14ac:dyDescent="0.25">
      <c r="A1047" s="11"/>
      <c r="B1047" s="136"/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</row>
    <row r="1048" spans="1:22" s="30" customFormat="1" x14ac:dyDescent="0.25">
      <c r="A1048" s="11"/>
      <c r="B1048" s="136"/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</row>
    <row r="1049" spans="1:22" s="30" customFormat="1" x14ac:dyDescent="0.25">
      <c r="A1049" s="11"/>
      <c r="B1049" s="136"/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</row>
    <row r="1050" spans="1:22" s="30" customFormat="1" x14ac:dyDescent="0.25">
      <c r="A1050" s="11"/>
      <c r="B1050" s="136"/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</row>
    <row r="1051" spans="1:22" s="30" customFormat="1" x14ac:dyDescent="0.25">
      <c r="A1051" s="11"/>
      <c r="B1051" s="136"/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</row>
    <row r="1052" spans="1:22" s="30" customFormat="1" x14ac:dyDescent="0.25">
      <c r="A1052" s="11"/>
      <c r="B1052" s="136"/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</row>
    <row r="1053" spans="1:22" s="30" customFormat="1" x14ac:dyDescent="0.25">
      <c r="A1053" s="11"/>
      <c r="B1053" s="136"/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</row>
    <row r="1054" spans="1:22" s="30" customFormat="1" x14ac:dyDescent="0.25">
      <c r="A1054" s="11"/>
      <c r="B1054" s="136"/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</row>
    <row r="1055" spans="1:22" s="30" customFormat="1" x14ac:dyDescent="0.25">
      <c r="A1055" s="11"/>
      <c r="B1055" s="136"/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</row>
    <row r="1056" spans="1:22" s="30" customFormat="1" x14ac:dyDescent="0.25">
      <c r="A1056" s="11"/>
      <c r="B1056" s="136"/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</row>
    <row r="1057" spans="1:22" s="30" customFormat="1" x14ac:dyDescent="0.25">
      <c r="A1057" s="11"/>
      <c r="B1057" s="136"/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</row>
    <row r="1058" spans="1:22" s="30" customFormat="1" x14ac:dyDescent="0.25">
      <c r="A1058" s="11"/>
      <c r="B1058" s="136"/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</row>
    <row r="1059" spans="1:22" s="30" customFormat="1" x14ac:dyDescent="0.25">
      <c r="A1059" s="11"/>
      <c r="B1059" s="136"/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</row>
    <row r="1060" spans="1:22" s="30" customFormat="1" x14ac:dyDescent="0.25">
      <c r="A1060" s="11"/>
      <c r="B1060" s="136"/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</row>
    <row r="1061" spans="1:22" s="30" customFormat="1" x14ac:dyDescent="0.25">
      <c r="A1061" s="11"/>
      <c r="B1061" s="136"/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</row>
    <row r="1062" spans="1:22" s="30" customFormat="1" x14ac:dyDescent="0.25">
      <c r="A1062" s="11"/>
      <c r="B1062" s="136"/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</row>
    <row r="1063" spans="1:22" s="30" customFormat="1" x14ac:dyDescent="0.25">
      <c r="A1063" s="11"/>
      <c r="B1063" s="136"/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</row>
    <row r="1064" spans="1:22" s="30" customFormat="1" x14ac:dyDescent="0.25">
      <c r="A1064" s="11"/>
      <c r="B1064" s="136"/>
      <c r="C1064" s="11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</row>
    <row r="1065" spans="1:22" s="30" customFormat="1" x14ac:dyDescent="0.25">
      <c r="A1065" s="11"/>
      <c r="B1065" s="136"/>
      <c r="C1065" s="11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</row>
    <row r="1066" spans="1:22" s="30" customFormat="1" x14ac:dyDescent="0.25">
      <c r="A1066" s="11"/>
      <c r="B1066" s="136"/>
      <c r="C1066" s="11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</row>
    <row r="1067" spans="1:22" s="30" customFormat="1" x14ac:dyDescent="0.25">
      <c r="A1067" s="11"/>
      <c r="B1067" s="136"/>
      <c r="C1067" s="11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</row>
    <row r="1068" spans="1:22" s="30" customFormat="1" x14ac:dyDescent="0.25">
      <c r="A1068" s="11"/>
      <c r="B1068" s="136"/>
      <c r="C1068" s="11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</row>
    <row r="1069" spans="1:22" s="30" customFormat="1" x14ac:dyDescent="0.25">
      <c r="A1069" s="11"/>
      <c r="B1069" s="136"/>
      <c r="C1069" s="11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</row>
    <row r="1070" spans="1:22" s="30" customFormat="1" x14ac:dyDescent="0.25">
      <c r="A1070" s="11"/>
      <c r="B1070" s="136"/>
      <c r="C1070" s="11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</row>
    <row r="1071" spans="1:22" s="30" customFormat="1" x14ac:dyDescent="0.25">
      <c r="A1071" s="11"/>
      <c r="B1071" s="136"/>
      <c r="C1071" s="11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</row>
    <row r="1072" spans="1:22" s="30" customFormat="1" x14ac:dyDescent="0.25">
      <c r="A1072" s="11"/>
      <c r="B1072" s="136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</row>
    <row r="1073" spans="1:22" s="30" customFormat="1" x14ac:dyDescent="0.25">
      <c r="A1073" s="11"/>
      <c r="B1073" s="136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</row>
    <row r="1074" spans="1:22" s="30" customFormat="1" x14ac:dyDescent="0.25">
      <c r="A1074" s="11"/>
      <c r="B1074" s="136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</row>
    <row r="1075" spans="1:22" s="30" customFormat="1" x14ac:dyDescent="0.25">
      <c r="A1075" s="11"/>
      <c r="B1075" s="136"/>
      <c r="C1075" s="11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</row>
    <row r="1076" spans="1:22" s="30" customFormat="1" x14ac:dyDescent="0.25">
      <c r="A1076" s="11"/>
      <c r="B1076" s="136"/>
      <c r="C1076" s="11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</row>
    <row r="1077" spans="1:22" s="30" customFormat="1" x14ac:dyDescent="0.25">
      <c r="A1077" s="11"/>
      <c r="B1077" s="136"/>
      <c r="C1077" s="11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</row>
    <row r="1078" spans="1:22" s="30" customFormat="1" x14ac:dyDescent="0.25">
      <c r="A1078" s="11"/>
      <c r="B1078" s="136"/>
      <c r="C1078" s="11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</row>
    <row r="1079" spans="1:22" s="30" customFormat="1" x14ac:dyDescent="0.25">
      <c r="A1079" s="11"/>
      <c r="B1079" s="136"/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</row>
    <row r="1080" spans="1:22" s="30" customFormat="1" x14ac:dyDescent="0.25">
      <c r="A1080" s="11"/>
      <c r="B1080" s="136"/>
      <c r="C1080" s="11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</row>
    <row r="1081" spans="1:22" s="30" customFormat="1" x14ac:dyDescent="0.25">
      <c r="A1081" s="11"/>
      <c r="B1081" s="136"/>
      <c r="C1081" s="11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</row>
    <row r="1082" spans="1:22" s="30" customFormat="1" x14ac:dyDescent="0.25">
      <c r="A1082" s="11"/>
      <c r="B1082" s="136"/>
      <c r="C1082" s="11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</row>
    <row r="1083" spans="1:22" s="30" customFormat="1" x14ac:dyDescent="0.25">
      <c r="A1083" s="11"/>
      <c r="B1083" s="136"/>
      <c r="C1083" s="11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</row>
    <row r="1084" spans="1:22" s="30" customFormat="1" x14ac:dyDescent="0.25">
      <c r="A1084" s="11"/>
      <c r="B1084" s="136"/>
      <c r="C1084" s="11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</row>
    <row r="1085" spans="1:22" s="30" customFormat="1" x14ac:dyDescent="0.25">
      <c r="A1085" s="11"/>
      <c r="B1085" s="136"/>
      <c r="C1085" s="11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</row>
    <row r="1086" spans="1:22" s="30" customFormat="1" x14ac:dyDescent="0.25">
      <c r="A1086" s="11"/>
      <c r="B1086" s="136"/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</row>
    <row r="1087" spans="1:22" s="30" customFormat="1" x14ac:dyDescent="0.25">
      <c r="A1087" s="11"/>
      <c r="B1087" s="136"/>
      <c r="C1087" s="11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</row>
    <row r="1088" spans="1:22" s="30" customFormat="1" x14ac:dyDescent="0.25">
      <c r="A1088" s="11"/>
      <c r="B1088" s="136"/>
      <c r="C1088" s="11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</row>
    <row r="1089" spans="1:22" s="30" customFormat="1" x14ac:dyDescent="0.25">
      <c r="A1089" s="11"/>
      <c r="B1089" s="136"/>
      <c r="C1089" s="11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</row>
    <row r="1090" spans="1:22" s="30" customFormat="1" x14ac:dyDescent="0.25">
      <c r="A1090" s="11"/>
      <c r="B1090" s="136"/>
      <c r="C1090" s="11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</row>
    <row r="1091" spans="1:22" s="30" customFormat="1" x14ac:dyDescent="0.25">
      <c r="A1091" s="11"/>
      <c r="B1091" s="136"/>
      <c r="C1091" s="11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</row>
    <row r="1092" spans="1:22" s="30" customFormat="1" x14ac:dyDescent="0.25">
      <c r="A1092" s="11"/>
      <c r="B1092" s="136"/>
      <c r="C1092" s="11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</row>
    <row r="1093" spans="1:22" s="30" customFormat="1" x14ac:dyDescent="0.25">
      <c r="A1093" s="11"/>
      <c r="B1093" s="136"/>
      <c r="C1093" s="11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</row>
    <row r="1094" spans="1:22" s="30" customFormat="1" x14ac:dyDescent="0.25">
      <c r="A1094" s="11"/>
      <c r="B1094" s="136"/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</row>
    <row r="1095" spans="1:22" s="30" customFormat="1" x14ac:dyDescent="0.25">
      <c r="A1095" s="11"/>
      <c r="B1095" s="136"/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</row>
    <row r="1096" spans="1:22" s="30" customFormat="1" x14ac:dyDescent="0.25">
      <c r="A1096" s="11"/>
      <c r="B1096" s="136"/>
      <c r="C1096" s="11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</row>
    <row r="1097" spans="1:22" s="30" customFormat="1" x14ac:dyDescent="0.25">
      <c r="A1097" s="11"/>
      <c r="B1097" s="136"/>
      <c r="C1097" s="11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</row>
    <row r="1098" spans="1:22" s="30" customFormat="1" x14ac:dyDescent="0.25">
      <c r="A1098" s="11"/>
      <c r="B1098" s="136"/>
      <c r="C1098" s="11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</row>
    <row r="1099" spans="1:22" s="30" customFormat="1" x14ac:dyDescent="0.25">
      <c r="A1099" s="11"/>
      <c r="B1099" s="136"/>
      <c r="C1099" s="11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</row>
    <row r="1100" spans="1:22" s="30" customFormat="1" x14ac:dyDescent="0.25">
      <c r="A1100" s="11"/>
      <c r="B1100" s="136"/>
      <c r="C1100" s="11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</row>
    <row r="1101" spans="1:22" s="30" customFormat="1" x14ac:dyDescent="0.25">
      <c r="A1101" s="11"/>
      <c r="B1101" s="136"/>
      <c r="C1101" s="11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</row>
    <row r="1102" spans="1:22" s="30" customFormat="1" x14ac:dyDescent="0.25">
      <c r="A1102" s="11"/>
      <c r="B1102" s="136"/>
      <c r="C1102" s="11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</row>
    <row r="1103" spans="1:22" s="30" customFormat="1" x14ac:dyDescent="0.25">
      <c r="A1103" s="11"/>
      <c r="B1103" s="136"/>
      <c r="C1103" s="11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</row>
    <row r="1104" spans="1:22" s="30" customFormat="1" x14ac:dyDescent="0.25">
      <c r="A1104" s="11"/>
      <c r="B1104" s="136"/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</row>
    <row r="1105" spans="1:22" s="30" customFormat="1" x14ac:dyDescent="0.25">
      <c r="A1105" s="11"/>
      <c r="B1105" s="136"/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</row>
    <row r="1106" spans="1:22" s="30" customFormat="1" x14ac:dyDescent="0.25">
      <c r="A1106" s="11"/>
      <c r="B1106" s="136"/>
      <c r="C1106" s="11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</row>
    <row r="1107" spans="1:22" s="30" customFormat="1" x14ac:dyDescent="0.25">
      <c r="A1107" s="11"/>
      <c r="B1107" s="136"/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</row>
    <row r="1108" spans="1:22" s="30" customFormat="1" x14ac:dyDescent="0.25">
      <c r="A1108" s="11"/>
      <c r="B1108" s="136"/>
      <c r="C1108" s="11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</row>
    <row r="1109" spans="1:22" s="30" customFormat="1" x14ac:dyDescent="0.25">
      <c r="A1109" s="11"/>
      <c r="B1109" s="136"/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</row>
    <row r="1110" spans="1:22" s="30" customFormat="1" x14ac:dyDescent="0.25">
      <c r="A1110" s="11"/>
      <c r="B1110" s="136"/>
      <c r="C1110" s="11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</row>
    <row r="1111" spans="1:22" s="30" customFormat="1" x14ac:dyDescent="0.25">
      <c r="A1111" s="11"/>
      <c r="B1111" s="136"/>
      <c r="C1111" s="11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</row>
    <row r="1112" spans="1:22" s="30" customFormat="1" x14ac:dyDescent="0.25">
      <c r="A1112" s="11"/>
      <c r="B1112" s="136"/>
      <c r="C1112" s="11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</row>
    <row r="1113" spans="1:22" s="30" customFormat="1" x14ac:dyDescent="0.25">
      <c r="A1113" s="11"/>
      <c r="B1113" s="136"/>
      <c r="C1113" s="11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</row>
    <row r="1114" spans="1:22" s="30" customFormat="1" x14ac:dyDescent="0.25">
      <c r="A1114" s="11"/>
      <c r="B1114" s="136"/>
      <c r="C1114" s="11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</row>
    <row r="1115" spans="1:22" s="30" customFormat="1" x14ac:dyDescent="0.25">
      <c r="A1115" s="11"/>
      <c r="B1115" s="136"/>
      <c r="C1115" s="11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</row>
    <row r="1116" spans="1:22" s="30" customFormat="1" x14ac:dyDescent="0.25">
      <c r="A1116" s="11"/>
      <c r="B1116" s="136"/>
      <c r="C1116" s="11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</row>
    <row r="1117" spans="1:22" s="30" customFormat="1" x14ac:dyDescent="0.25">
      <c r="A1117" s="11"/>
      <c r="B1117" s="136"/>
      <c r="C1117" s="11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</row>
    <row r="1118" spans="1:22" s="30" customFormat="1" x14ac:dyDescent="0.25">
      <c r="A1118" s="11"/>
      <c r="B1118" s="136"/>
      <c r="C1118" s="11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</row>
    <row r="1119" spans="1:22" s="30" customFormat="1" x14ac:dyDescent="0.25">
      <c r="A1119" s="11"/>
      <c r="B1119" s="136"/>
      <c r="C1119" s="11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</row>
    <row r="1120" spans="1:22" s="30" customFormat="1" x14ac:dyDescent="0.25">
      <c r="A1120" s="11"/>
      <c r="B1120" s="136"/>
      <c r="C1120" s="11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</row>
    <row r="1121" spans="1:22" s="30" customFormat="1" x14ac:dyDescent="0.25">
      <c r="A1121" s="11"/>
      <c r="B1121" s="136"/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</row>
    <row r="1122" spans="1:22" s="30" customFormat="1" x14ac:dyDescent="0.25">
      <c r="A1122" s="11"/>
      <c r="B1122" s="136"/>
      <c r="C1122" s="11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</row>
    <row r="1123" spans="1:22" s="30" customFormat="1" x14ac:dyDescent="0.25">
      <c r="A1123" s="11"/>
      <c r="B1123" s="136"/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</row>
    <row r="1124" spans="1:22" s="30" customFormat="1" x14ac:dyDescent="0.25">
      <c r="A1124" s="11"/>
      <c r="B1124" s="136"/>
      <c r="C1124" s="11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</row>
    <row r="1125" spans="1:22" s="30" customFormat="1" x14ac:dyDescent="0.25">
      <c r="A1125" s="11"/>
      <c r="B1125" s="136"/>
      <c r="C1125" s="11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</row>
    <row r="1126" spans="1:22" s="30" customFormat="1" x14ac:dyDescent="0.25">
      <c r="A1126" s="11"/>
      <c r="B1126" s="136"/>
      <c r="C1126" s="11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</row>
    <row r="1127" spans="1:22" s="30" customFormat="1" x14ac:dyDescent="0.25">
      <c r="A1127" s="11"/>
      <c r="B1127" s="136"/>
      <c r="C1127" s="11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</row>
    <row r="1128" spans="1:22" s="30" customFormat="1" x14ac:dyDescent="0.25">
      <c r="A1128" s="11"/>
      <c r="B1128" s="136"/>
      <c r="C1128" s="11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</row>
    <row r="1129" spans="1:22" s="30" customFormat="1" x14ac:dyDescent="0.25">
      <c r="A1129" s="11"/>
      <c r="B1129" s="136"/>
      <c r="C1129" s="11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</row>
    <row r="1130" spans="1:22" s="30" customFormat="1" x14ac:dyDescent="0.25">
      <c r="A1130" s="11"/>
      <c r="B1130" s="136"/>
      <c r="C1130" s="11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</row>
    <row r="1131" spans="1:22" s="30" customFormat="1" x14ac:dyDescent="0.25">
      <c r="A1131" s="11"/>
      <c r="B1131" s="136"/>
      <c r="C1131" s="11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</row>
    <row r="1132" spans="1:22" s="30" customFormat="1" x14ac:dyDescent="0.25">
      <c r="A1132" s="11"/>
      <c r="B1132" s="136"/>
      <c r="C1132" s="11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</row>
    <row r="1133" spans="1:22" s="30" customFormat="1" x14ac:dyDescent="0.25">
      <c r="A1133" s="11"/>
      <c r="B1133" s="136"/>
      <c r="C1133" s="11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</row>
    <row r="1134" spans="1:22" s="30" customFormat="1" x14ac:dyDescent="0.25">
      <c r="A1134" s="11"/>
      <c r="B1134" s="136"/>
      <c r="C1134" s="11"/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</row>
    <row r="1135" spans="1:22" s="30" customFormat="1" x14ac:dyDescent="0.25">
      <c r="A1135" s="11"/>
      <c r="B1135" s="136"/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</row>
    <row r="1136" spans="1:22" s="30" customFormat="1" x14ac:dyDescent="0.25">
      <c r="A1136" s="11"/>
      <c r="B1136" s="136"/>
      <c r="C1136" s="11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</row>
    <row r="1137" spans="1:22" s="30" customFormat="1" x14ac:dyDescent="0.25">
      <c r="A1137" s="11"/>
      <c r="B1137" s="136"/>
      <c r="C1137" s="11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</row>
    <row r="1138" spans="1:22" s="30" customFormat="1" x14ac:dyDescent="0.25">
      <c r="A1138" s="11"/>
      <c r="B1138" s="136"/>
      <c r="C1138" s="11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</row>
    <row r="1139" spans="1:22" s="30" customFormat="1" x14ac:dyDescent="0.25">
      <c r="A1139" s="11"/>
      <c r="B1139" s="136"/>
      <c r="C1139" s="11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</row>
    <row r="1140" spans="1:22" s="30" customFormat="1" x14ac:dyDescent="0.25">
      <c r="A1140" s="11"/>
      <c r="B1140" s="136"/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</row>
    <row r="1141" spans="1:22" s="30" customFormat="1" x14ac:dyDescent="0.25">
      <c r="A1141" s="11"/>
      <c r="B1141" s="136"/>
      <c r="C1141" s="11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</row>
    <row r="1142" spans="1:22" s="30" customFormat="1" x14ac:dyDescent="0.25">
      <c r="A1142" s="11"/>
      <c r="B1142" s="136"/>
      <c r="C1142" s="11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</row>
    <row r="1143" spans="1:22" s="30" customFormat="1" x14ac:dyDescent="0.25">
      <c r="A1143" s="11"/>
      <c r="B1143" s="136"/>
      <c r="C1143" s="11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</row>
    <row r="1144" spans="1:22" s="30" customFormat="1" x14ac:dyDescent="0.25">
      <c r="A1144" s="11"/>
      <c r="B1144" s="136"/>
      <c r="C1144" s="11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</row>
    <row r="1145" spans="1:22" s="30" customFormat="1" x14ac:dyDescent="0.25">
      <c r="A1145" s="11"/>
      <c r="B1145" s="136"/>
      <c r="C1145" s="11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</row>
    <row r="1146" spans="1:22" s="30" customFormat="1" x14ac:dyDescent="0.25">
      <c r="A1146" s="11"/>
      <c r="B1146" s="136"/>
      <c r="C1146" s="11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</row>
    <row r="1147" spans="1:22" s="30" customFormat="1" x14ac:dyDescent="0.25">
      <c r="A1147" s="11"/>
      <c r="B1147" s="136"/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</row>
    <row r="1148" spans="1:22" s="30" customFormat="1" x14ac:dyDescent="0.25">
      <c r="A1148" s="11"/>
      <c r="B1148" s="136"/>
      <c r="C1148" s="11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</row>
    <row r="1149" spans="1:22" s="30" customFormat="1" x14ac:dyDescent="0.25">
      <c r="A1149" s="11"/>
      <c r="B1149" s="136"/>
      <c r="C1149" s="11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</row>
    <row r="1150" spans="1:22" s="30" customFormat="1" x14ac:dyDescent="0.25">
      <c r="A1150" s="11"/>
      <c r="B1150" s="136"/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</row>
    <row r="1151" spans="1:22" s="30" customFormat="1" x14ac:dyDescent="0.25">
      <c r="A1151" s="11"/>
      <c r="B1151" s="136"/>
      <c r="C1151" s="11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</row>
    <row r="1152" spans="1:22" s="30" customFormat="1" x14ac:dyDescent="0.25">
      <c r="A1152" s="11"/>
      <c r="B1152" s="136"/>
      <c r="C1152" s="11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</row>
    <row r="1153" spans="1:22" s="30" customFormat="1" x14ac:dyDescent="0.25">
      <c r="A1153" s="11"/>
      <c r="B1153" s="136"/>
      <c r="C1153" s="11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</row>
    <row r="1154" spans="1:22" s="30" customFormat="1" x14ac:dyDescent="0.25">
      <c r="A1154" s="11"/>
      <c r="B1154" s="136"/>
      <c r="C1154" s="11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</row>
    <row r="1155" spans="1:22" s="30" customFormat="1" x14ac:dyDescent="0.25">
      <c r="A1155" s="11"/>
      <c r="B1155" s="136"/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</row>
    <row r="1156" spans="1:22" s="30" customFormat="1" x14ac:dyDescent="0.25">
      <c r="A1156" s="11"/>
      <c r="B1156" s="136"/>
      <c r="C1156" s="11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</row>
    <row r="1157" spans="1:22" s="30" customFormat="1" x14ac:dyDescent="0.25">
      <c r="A1157" s="11"/>
      <c r="B1157" s="136"/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</row>
    <row r="1158" spans="1:22" s="30" customFormat="1" x14ac:dyDescent="0.25">
      <c r="A1158" s="11"/>
      <c r="B1158" s="136"/>
      <c r="C1158" s="11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</row>
    <row r="1159" spans="1:22" s="30" customFormat="1" x14ac:dyDescent="0.25">
      <c r="A1159" s="11"/>
      <c r="B1159" s="136"/>
      <c r="C1159" s="11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</row>
    <row r="1160" spans="1:22" s="30" customFormat="1" x14ac:dyDescent="0.25">
      <c r="A1160" s="11"/>
      <c r="B1160" s="136"/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</row>
    <row r="1161" spans="1:22" s="30" customFormat="1" x14ac:dyDescent="0.25">
      <c r="A1161" s="11"/>
      <c r="B1161" s="136"/>
      <c r="C1161" s="11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</row>
    <row r="1162" spans="1:22" s="30" customFormat="1" x14ac:dyDescent="0.25">
      <c r="A1162" s="11"/>
      <c r="B1162" s="136"/>
      <c r="C1162" s="11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</row>
    <row r="1163" spans="1:22" s="30" customFormat="1" x14ac:dyDescent="0.25">
      <c r="A1163" s="11"/>
      <c r="B1163" s="136"/>
      <c r="C1163" s="11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</row>
    <row r="1164" spans="1:22" s="30" customFormat="1" x14ac:dyDescent="0.25">
      <c r="A1164" s="11"/>
      <c r="B1164" s="136"/>
      <c r="C1164" s="11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</row>
    <row r="1165" spans="1:22" s="30" customFormat="1" x14ac:dyDescent="0.25">
      <c r="A1165" s="11"/>
      <c r="B1165" s="136"/>
      <c r="C1165" s="11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</row>
    <row r="1166" spans="1:22" s="30" customFormat="1" x14ac:dyDescent="0.25">
      <c r="A1166" s="11"/>
      <c r="B1166" s="136"/>
      <c r="C1166" s="11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</row>
    <row r="1167" spans="1:22" s="30" customFormat="1" x14ac:dyDescent="0.25">
      <c r="A1167" s="11"/>
      <c r="B1167" s="136"/>
      <c r="C1167" s="11"/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</row>
    <row r="1168" spans="1:22" s="30" customFormat="1" x14ac:dyDescent="0.25">
      <c r="A1168" s="11"/>
      <c r="B1168" s="136"/>
      <c r="C1168" s="11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</row>
    <row r="1169" spans="1:22" s="30" customFormat="1" x14ac:dyDescent="0.25">
      <c r="A1169" s="11"/>
      <c r="B1169" s="136"/>
      <c r="C1169" s="11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</row>
    <row r="1170" spans="1:22" s="30" customFormat="1" x14ac:dyDescent="0.25">
      <c r="A1170" s="11"/>
      <c r="B1170" s="136"/>
      <c r="C1170" s="11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</row>
    <row r="1171" spans="1:22" s="30" customFormat="1" x14ac:dyDescent="0.25">
      <c r="A1171" s="11"/>
      <c r="B1171" s="136"/>
      <c r="C1171" s="11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</row>
    <row r="1172" spans="1:22" s="30" customFormat="1" x14ac:dyDescent="0.25">
      <c r="A1172" s="11"/>
      <c r="B1172" s="136"/>
      <c r="C1172" s="11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</row>
    <row r="1173" spans="1:22" s="30" customFormat="1" x14ac:dyDescent="0.25">
      <c r="A1173" s="11"/>
      <c r="B1173" s="136"/>
      <c r="C1173" s="11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</row>
    <row r="1174" spans="1:22" s="30" customFormat="1" x14ac:dyDescent="0.25">
      <c r="A1174" s="11"/>
      <c r="B1174" s="136"/>
      <c r="C1174" s="11"/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</row>
    <row r="1175" spans="1:22" s="30" customFormat="1" x14ac:dyDescent="0.25">
      <c r="A1175" s="11"/>
      <c r="B1175" s="136"/>
      <c r="C1175" s="11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</row>
    <row r="1176" spans="1:22" s="30" customFormat="1" x14ac:dyDescent="0.25">
      <c r="A1176" s="11"/>
      <c r="B1176" s="136"/>
      <c r="C1176" s="11"/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</row>
    <row r="1177" spans="1:22" s="30" customFormat="1" x14ac:dyDescent="0.25">
      <c r="A1177" s="11"/>
      <c r="B1177" s="136"/>
      <c r="C1177" s="11"/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</row>
    <row r="1178" spans="1:22" s="30" customFormat="1" x14ac:dyDescent="0.25">
      <c r="A1178" s="11"/>
      <c r="B1178" s="136"/>
      <c r="C1178" s="11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</row>
    <row r="1179" spans="1:22" s="30" customFormat="1" x14ac:dyDescent="0.25">
      <c r="A1179" s="11"/>
      <c r="B1179" s="136"/>
      <c r="C1179" s="11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</row>
    <row r="1180" spans="1:22" s="30" customFormat="1" x14ac:dyDescent="0.25">
      <c r="A1180" s="11"/>
      <c r="B1180" s="136"/>
      <c r="C1180" s="11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</row>
    <row r="1181" spans="1:22" s="30" customFormat="1" x14ac:dyDescent="0.25">
      <c r="A1181" s="11"/>
      <c r="B1181" s="136"/>
      <c r="C1181" s="11"/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</row>
    <row r="1182" spans="1:22" s="30" customFormat="1" x14ac:dyDescent="0.25">
      <c r="A1182" s="11"/>
      <c r="B1182" s="136"/>
      <c r="C1182" s="11"/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</row>
    <row r="1183" spans="1:22" s="30" customFormat="1" x14ac:dyDescent="0.25">
      <c r="A1183" s="11"/>
      <c r="B1183" s="136"/>
      <c r="C1183" s="11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</row>
    <row r="1184" spans="1:22" s="30" customFormat="1" x14ac:dyDescent="0.25">
      <c r="A1184" s="11"/>
      <c r="B1184" s="136"/>
      <c r="C1184" s="11"/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</row>
    <row r="1185" spans="1:22" s="30" customFormat="1" x14ac:dyDescent="0.25">
      <c r="A1185" s="11"/>
      <c r="B1185" s="136"/>
      <c r="C1185" s="11"/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</row>
    <row r="1186" spans="1:22" s="30" customFormat="1" x14ac:dyDescent="0.25">
      <c r="A1186" s="11"/>
      <c r="B1186" s="136"/>
      <c r="C1186" s="11"/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</row>
    <row r="1187" spans="1:22" s="30" customFormat="1" x14ac:dyDescent="0.25">
      <c r="A1187" s="11"/>
      <c r="B1187" s="136"/>
      <c r="C1187" s="11"/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</row>
    <row r="1188" spans="1:22" s="30" customFormat="1" x14ac:dyDescent="0.25">
      <c r="A1188" s="11"/>
      <c r="B1188" s="136"/>
      <c r="C1188" s="11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</row>
    <row r="1189" spans="1:22" s="30" customFormat="1" x14ac:dyDescent="0.25">
      <c r="A1189" s="11"/>
      <c r="B1189" s="136"/>
      <c r="C1189" s="11"/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</row>
    <row r="1190" spans="1:22" s="30" customFormat="1" x14ac:dyDescent="0.25">
      <c r="A1190" s="11"/>
      <c r="B1190" s="136"/>
      <c r="C1190" s="11"/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</row>
    <row r="1191" spans="1:22" s="30" customFormat="1" x14ac:dyDescent="0.25">
      <c r="A1191" s="11"/>
      <c r="B1191" s="136"/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</row>
    <row r="1192" spans="1:22" s="30" customFormat="1" x14ac:dyDescent="0.25">
      <c r="A1192" s="11"/>
      <c r="B1192" s="136"/>
      <c r="C1192" s="11"/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</row>
    <row r="1193" spans="1:22" s="30" customFormat="1" x14ac:dyDescent="0.25">
      <c r="A1193" s="11"/>
      <c r="B1193" s="136"/>
      <c r="C1193" s="11"/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</row>
    <row r="1194" spans="1:22" s="30" customFormat="1" x14ac:dyDescent="0.25">
      <c r="A1194" s="11"/>
      <c r="B1194" s="136"/>
      <c r="C1194" s="11"/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</row>
    <row r="1195" spans="1:22" s="30" customFormat="1" x14ac:dyDescent="0.25">
      <c r="A1195" s="11"/>
      <c r="B1195" s="136"/>
      <c r="C1195" s="11"/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</row>
    <row r="1196" spans="1:22" s="30" customFormat="1" x14ac:dyDescent="0.25">
      <c r="A1196" s="11"/>
      <c r="B1196" s="136"/>
      <c r="C1196" s="11"/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</row>
    <row r="1197" spans="1:22" s="30" customFormat="1" x14ac:dyDescent="0.25">
      <c r="A1197" s="11"/>
      <c r="B1197" s="136"/>
      <c r="C1197" s="11"/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</row>
    <row r="1198" spans="1:22" s="30" customFormat="1" x14ac:dyDescent="0.25">
      <c r="A1198" s="11"/>
      <c r="B1198" s="136"/>
      <c r="C1198" s="11"/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</row>
    <row r="1199" spans="1:22" s="30" customFormat="1" x14ac:dyDescent="0.25">
      <c r="A1199" s="11"/>
      <c r="B1199" s="136"/>
      <c r="C1199" s="11"/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</row>
    <row r="1200" spans="1:22" s="30" customFormat="1" x14ac:dyDescent="0.25">
      <c r="A1200" s="11"/>
      <c r="B1200" s="136"/>
      <c r="C1200" s="11"/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</row>
    <row r="1201" spans="1:22" s="30" customFormat="1" x14ac:dyDescent="0.25">
      <c r="A1201" s="11"/>
      <c r="B1201" s="136"/>
      <c r="C1201" s="11"/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</row>
    <row r="1202" spans="1:22" s="30" customFormat="1" x14ac:dyDescent="0.25">
      <c r="A1202" s="11"/>
      <c r="B1202" s="136"/>
      <c r="C1202" s="11"/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</row>
    <row r="1203" spans="1:22" s="30" customFormat="1" x14ac:dyDescent="0.25">
      <c r="A1203" s="11"/>
      <c r="B1203" s="136"/>
      <c r="C1203" s="11"/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</row>
    <row r="1204" spans="1:22" s="30" customFormat="1" x14ac:dyDescent="0.25">
      <c r="A1204" s="11"/>
      <c r="B1204" s="136"/>
      <c r="C1204" s="11"/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</row>
    <row r="1205" spans="1:22" s="30" customFormat="1" x14ac:dyDescent="0.25">
      <c r="A1205" s="11"/>
      <c r="B1205" s="136"/>
      <c r="C1205" s="11"/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</row>
    <row r="1206" spans="1:22" s="30" customFormat="1" x14ac:dyDescent="0.25">
      <c r="A1206" s="11"/>
      <c r="B1206" s="136"/>
      <c r="C1206" s="11"/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</row>
    <row r="1207" spans="1:22" s="30" customFormat="1" x14ac:dyDescent="0.25">
      <c r="A1207" s="11"/>
      <c r="B1207" s="136"/>
      <c r="C1207" s="11"/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</row>
    <row r="1208" spans="1:22" s="30" customFormat="1" x14ac:dyDescent="0.25">
      <c r="A1208" s="11"/>
      <c r="B1208" s="136"/>
      <c r="C1208" s="11"/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</row>
    <row r="1209" spans="1:22" s="30" customFormat="1" x14ac:dyDescent="0.25">
      <c r="A1209" s="11"/>
      <c r="B1209" s="136"/>
      <c r="C1209" s="11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</row>
    <row r="1210" spans="1:22" s="30" customFormat="1" x14ac:dyDescent="0.25">
      <c r="A1210" s="11"/>
      <c r="B1210" s="136"/>
      <c r="C1210" s="11"/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</row>
    <row r="1211" spans="1:22" s="30" customFormat="1" x14ac:dyDescent="0.25">
      <c r="A1211" s="11"/>
      <c r="B1211" s="136"/>
      <c r="C1211" s="11"/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</row>
    <row r="1212" spans="1:22" s="30" customFormat="1" x14ac:dyDescent="0.25">
      <c r="A1212" s="11"/>
      <c r="B1212" s="136"/>
      <c r="C1212" s="11"/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</row>
    <row r="1213" spans="1:22" s="30" customFormat="1" x14ac:dyDescent="0.25">
      <c r="A1213" s="11"/>
      <c r="B1213" s="136"/>
      <c r="C1213" s="11"/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</row>
    <row r="1214" spans="1:22" s="30" customFormat="1" x14ac:dyDescent="0.25">
      <c r="A1214" s="11"/>
      <c r="B1214" s="136"/>
      <c r="C1214" s="11"/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</row>
    <row r="1215" spans="1:22" s="30" customFormat="1" x14ac:dyDescent="0.25">
      <c r="A1215" s="11"/>
      <c r="B1215" s="136"/>
      <c r="C1215" s="11"/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</row>
    <row r="1216" spans="1:22" s="30" customFormat="1" x14ac:dyDescent="0.25">
      <c r="A1216" s="11"/>
      <c r="B1216" s="136"/>
      <c r="C1216" s="11"/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</row>
    <row r="1217" spans="1:22" s="30" customFormat="1" x14ac:dyDescent="0.25">
      <c r="A1217" s="11"/>
      <c r="B1217" s="136"/>
      <c r="C1217" s="11"/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</row>
    <row r="1218" spans="1:22" s="30" customFormat="1" x14ac:dyDescent="0.25">
      <c r="A1218" s="11"/>
      <c r="B1218" s="136"/>
      <c r="C1218" s="11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</row>
    <row r="1219" spans="1:22" s="30" customFormat="1" x14ac:dyDescent="0.25">
      <c r="A1219" s="11"/>
      <c r="B1219" s="136"/>
      <c r="C1219" s="11"/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</row>
    <row r="1220" spans="1:22" s="30" customFormat="1" x14ac:dyDescent="0.25">
      <c r="A1220" s="11"/>
      <c r="B1220" s="136"/>
      <c r="C1220" s="11"/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</row>
    <row r="1221" spans="1:22" s="30" customFormat="1" x14ac:dyDescent="0.25">
      <c r="A1221" s="11"/>
      <c r="B1221" s="136"/>
      <c r="C1221" s="11"/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</row>
    <row r="1222" spans="1:22" s="30" customFormat="1" x14ac:dyDescent="0.25">
      <c r="A1222" s="11"/>
      <c r="B1222" s="136"/>
      <c r="C1222" s="11"/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</row>
    <row r="1223" spans="1:22" s="30" customFormat="1" x14ac:dyDescent="0.25">
      <c r="A1223" s="11"/>
      <c r="B1223" s="136"/>
      <c r="C1223" s="11"/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</row>
    <row r="1224" spans="1:22" s="30" customFormat="1" x14ac:dyDescent="0.25">
      <c r="A1224" s="11"/>
      <c r="B1224" s="136"/>
      <c r="C1224" s="11"/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</row>
    <row r="1225" spans="1:22" s="30" customFormat="1" x14ac:dyDescent="0.25">
      <c r="A1225" s="11"/>
      <c r="B1225" s="136"/>
      <c r="C1225" s="11"/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</row>
    <row r="1226" spans="1:22" s="30" customFormat="1" x14ac:dyDescent="0.25">
      <c r="A1226" s="11"/>
      <c r="B1226" s="136"/>
      <c r="C1226" s="11"/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</row>
    <row r="1227" spans="1:22" s="30" customFormat="1" x14ac:dyDescent="0.25">
      <c r="A1227" s="11"/>
      <c r="B1227" s="136"/>
      <c r="C1227" s="11"/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</row>
    <row r="1228" spans="1:22" s="30" customFormat="1" x14ac:dyDescent="0.25">
      <c r="A1228" s="11"/>
      <c r="B1228" s="136"/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</row>
    <row r="1229" spans="1:22" s="30" customFormat="1" x14ac:dyDescent="0.25">
      <c r="A1229" s="11"/>
      <c r="B1229" s="136"/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</row>
    <row r="1230" spans="1:22" s="30" customFormat="1" x14ac:dyDescent="0.25">
      <c r="A1230" s="11"/>
      <c r="B1230" s="136"/>
      <c r="C1230" s="11"/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</row>
    <row r="1231" spans="1:22" s="30" customFormat="1" x14ac:dyDescent="0.25">
      <c r="A1231" s="11"/>
      <c r="B1231" s="136"/>
      <c r="C1231" s="11"/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</row>
    <row r="1232" spans="1:22" s="30" customFormat="1" x14ac:dyDescent="0.25">
      <c r="A1232" s="11"/>
      <c r="B1232" s="136"/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</row>
    <row r="1233" spans="1:22" s="30" customFormat="1" x14ac:dyDescent="0.25">
      <c r="A1233" s="11"/>
      <c r="B1233" s="136"/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</row>
    <row r="1234" spans="1:22" s="30" customFormat="1" x14ac:dyDescent="0.25">
      <c r="A1234" s="11"/>
      <c r="B1234" s="136"/>
      <c r="C1234" s="11"/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</row>
    <row r="1235" spans="1:22" s="30" customFormat="1" x14ac:dyDescent="0.25">
      <c r="A1235" s="11"/>
      <c r="B1235" s="136"/>
      <c r="C1235" s="11"/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</row>
    <row r="1236" spans="1:22" s="30" customFormat="1" x14ac:dyDescent="0.25">
      <c r="A1236" s="11"/>
      <c r="B1236" s="136"/>
      <c r="C1236" s="11"/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</row>
    <row r="1237" spans="1:22" s="30" customFormat="1" x14ac:dyDescent="0.25">
      <c r="A1237" s="11"/>
      <c r="B1237" s="136"/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</row>
    <row r="1238" spans="1:22" s="30" customFormat="1" x14ac:dyDescent="0.25">
      <c r="A1238" s="11"/>
      <c r="B1238" s="136"/>
      <c r="C1238" s="11"/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</row>
    <row r="1239" spans="1:22" s="30" customFormat="1" x14ac:dyDescent="0.25">
      <c r="A1239" s="11"/>
      <c r="B1239" s="136"/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</row>
    <row r="1240" spans="1:22" s="30" customFormat="1" x14ac:dyDescent="0.25">
      <c r="A1240" s="11"/>
      <c r="B1240" s="136"/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</row>
    <row r="1241" spans="1:22" s="30" customFormat="1" x14ac:dyDescent="0.25">
      <c r="A1241" s="11"/>
      <c r="B1241" s="136"/>
      <c r="C1241" s="11"/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</row>
    <row r="1242" spans="1:22" s="30" customFormat="1" x14ac:dyDescent="0.25">
      <c r="A1242" s="11"/>
      <c r="B1242" s="136"/>
      <c r="C1242" s="11"/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</row>
    <row r="1243" spans="1:22" s="30" customFormat="1" x14ac:dyDescent="0.25">
      <c r="A1243" s="11"/>
      <c r="B1243" s="136"/>
      <c r="C1243" s="11"/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</row>
    <row r="1244" spans="1:22" s="30" customFormat="1" x14ac:dyDescent="0.25">
      <c r="A1244" s="11"/>
      <c r="B1244" s="136"/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</row>
    <row r="1245" spans="1:22" s="30" customFormat="1" x14ac:dyDescent="0.25">
      <c r="A1245" s="11"/>
      <c r="B1245" s="136"/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</row>
    <row r="1246" spans="1:22" s="30" customFormat="1" x14ac:dyDescent="0.25">
      <c r="A1246" s="11"/>
      <c r="B1246" s="136"/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</row>
    <row r="1247" spans="1:22" s="30" customFormat="1" x14ac:dyDescent="0.25">
      <c r="A1247" s="11"/>
      <c r="B1247" s="136"/>
      <c r="C1247" s="11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</row>
    <row r="1248" spans="1:22" s="30" customFormat="1" x14ac:dyDescent="0.25">
      <c r="A1248" s="11"/>
      <c r="B1248" s="136"/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</row>
    <row r="1249" spans="1:22" s="30" customFormat="1" x14ac:dyDescent="0.25">
      <c r="A1249" s="11"/>
      <c r="B1249" s="136"/>
      <c r="C1249" s="11"/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</row>
    <row r="1250" spans="1:22" s="30" customFormat="1" x14ac:dyDescent="0.25">
      <c r="A1250" s="11"/>
      <c r="B1250" s="136"/>
      <c r="C1250" s="11"/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</row>
    <row r="1251" spans="1:22" s="30" customFormat="1" x14ac:dyDescent="0.25">
      <c r="A1251" s="11"/>
      <c r="B1251" s="136"/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</row>
    <row r="1252" spans="1:22" s="30" customFormat="1" x14ac:dyDescent="0.25">
      <c r="A1252" s="11"/>
      <c r="B1252" s="136"/>
      <c r="C1252" s="11"/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</row>
    <row r="1253" spans="1:22" s="30" customFormat="1" x14ac:dyDescent="0.25">
      <c r="A1253" s="11"/>
      <c r="B1253" s="136"/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</row>
    <row r="1254" spans="1:22" s="30" customFormat="1" x14ac:dyDescent="0.25">
      <c r="A1254" s="11"/>
      <c r="B1254" s="136"/>
      <c r="C1254" s="11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</row>
    <row r="1255" spans="1:22" s="30" customFormat="1" x14ac:dyDescent="0.25">
      <c r="A1255" s="11"/>
      <c r="B1255" s="136"/>
      <c r="C1255" s="11"/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</row>
    <row r="1256" spans="1:22" s="30" customFormat="1" x14ac:dyDescent="0.25">
      <c r="A1256" s="11"/>
      <c r="B1256" s="136"/>
      <c r="C1256" s="11"/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</row>
    <row r="1257" spans="1:22" s="30" customFormat="1" x14ac:dyDescent="0.25">
      <c r="A1257" s="11"/>
      <c r="B1257" s="136"/>
      <c r="C1257" s="11"/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</row>
    <row r="1258" spans="1:22" s="30" customFormat="1" x14ac:dyDescent="0.25">
      <c r="A1258" s="11"/>
      <c r="B1258" s="136"/>
      <c r="C1258" s="11"/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</row>
    <row r="1259" spans="1:22" s="30" customFormat="1" x14ac:dyDescent="0.25">
      <c r="A1259" s="11"/>
      <c r="B1259" s="136"/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</row>
    <row r="1260" spans="1:22" s="30" customFormat="1" x14ac:dyDescent="0.25">
      <c r="A1260" s="11"/>
      <c r="B1260" s="136"/>
      <c r="C1260" s="11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</row>
    <row r="1261" spans="1:22" s="30" customFormat="1" x14ac:dyDescent="0.25">
      <c r="A1261" s="11"/>
      <c r="B1261" s="136"/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</row>
    <row r="1262" spans="1:22" s="30" customFormat="1" x14ac:dyDescent="0.25">
      <c r="A1262" s="11"/>
      <c r="B1262" s="136"/>
      <c r="C1262" s="11"/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</row>
    <row r="1263" spans="1:22" s="30" customFormat="1" x14ac:dyDescent="0.25">
      <c r="A1263" s="11"/>
      <c r="B1263" s="136"/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</row>
    <row r="1264" spans="1:22" s="30" customFormat="1" x14ac:dyDescent="0.25">
      <c r="A1264" s="11"/>
      <c r="B1264" s="136"/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</row>
    <row r="1265" spans="1:22" s="30" customFormat="1" x14ac:dyDescent="0.25">
      <c r="A1265" s="11"/>
      <c r="B1265" s="136"/>
      <c r="C1265" s="11"/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</row>
    <row r="1266" spans="1:22" s="30" customFormat="1" x14ac:dyDescent="0.25">
      <c r="A1266" s="11"/>
      <c r="B1266" s="136"/>
      <c r="C1266" s="11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</row>
    <row r="1267" spans="1:22" s="30" customFormat="1" x14ac:dyDescent="0.25">
      <c r="A1267" s="11"/>
      <c r="B1267" s="136"/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</row>
    <row r="1268" spans="1:22" s="30" customFormat="1" x14ac:dyDescent="0.25">
      <c r="A1268" s="11"/>
      <c r="B1268" s="136"/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</row>
    <row r="1269" spans="1:22" s="30" customFormat="1" x14ac:dyDescent="0.25">
      <c r="A1269" s="11"/>
      <c r="B1269" s="136"/>
      <c r="C1269" s="11"/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</row>
    <row r="1270" spans="1:22" s="30" customFormat="1" x14ac:dyDescent="0.25">
      <c r="A1270" s="11"/>
      <c r="B1270" s="136"/>
      <c r="C1270" s="11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</row>
    <row r="1271" spans="1:22" s="30" customFormat="1" x14ac:dyDescent="0.25">
      <c r="A1271" s="11"/>
      <c r="B1271" s="136"/>
      <c r="C1271" s="11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</row>
    <row r="1272" spans="1:22" s="30" customFormat="1" x14ac:dyDescent="0.25">
      <c r="A1272" s="11"/>
      <c r="B1272" s="136"/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</row>
    <row r="1273" spans="1:22" s="30" customFormat="1" x14ac:dyDescent="0.25">
      <c r="A1273" s="11"/>
      <c r="B1273" s="136"/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</row>
    <row r="1274" spans="1:22" s="30" customFormat="1" x14ac:dyDescent="0.25">
      <c r="A1274" s="11"/>
      <c r="B1274" s="136"/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</row>
    <row r="1275" spans="1:22" s="30" customFormat="1" x14ac:dyDescent="0.25">
      <c r="A1275" s="11"/>
      <c r="B1275" s="136"/>
      <c r="C1275" s="11"/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</row>
    <row r="1276" spans="1:22" s="30" customFormat="1" x14ac:dyDescent="0.25">
      <c r="A1276" s="11"/>
      <c r="B1276" s="136"/>
      <c r="C1276" s="11"/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</row>
    <row r="1277" spans="1:22" s="30" customFormat="1" x14ac:dyDescent="0.25">
      <c r="A1277" s="11"/>
      <c r="B1277" s="136"/>
      <c r="C1277" s="11"/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</row>
    <row r="1278" spans="1:22" s="30" customFormat="1" x14ac:dyDescent="0.25">
      <c r="A1278" s="11"/>
      <c r="B1278" s="136"/>
      <c r="C1278" s="11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</row>
    <row r="1279" spans="1:22" s="30" customFormat="1" x14ac:dyDescent="0.25">
      <c r="A1279" s="11"/>
      <c r="B1279" s="136"/>
      <c r="C1279" s="11"/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</row>
    <row r="1280" spans="1:22" s="30" customFormat="1" x14ac:dyDescent="0.25">
      <c r="A1280" s="11"/>
      <c r="B1280" s="136"/>
      <c r="C1280" s="11"/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</row>
    <row r="1281" spans="1:22" s="30" customFormat="1" x14ac:dyDescent="0.25">
      <c r="A1281" s="11"/>
      <c r="B1281" s="136"/>
      <c r="C1281" s="11"/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</row>
    <row r="1282" spans="1:22" s="30" customFormat="1" x14ac:dyDescent="0.25">
      <c r="A1282" s="11"/>
      <c r="B1282" s="136"/>
      <c r="C1282" s="11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</row>
    <row r="1283" spans="1:22" s="30" customFormat="1" x14ac:dyDescent="0.25">
      <c r="A1283" s="11"/>
      <c r="B1283" s="136"/>
      <c r="C1283" s="11"/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</row>
    <row r="1284" spans="1:22" s="30" customFormat="1" x14ac:dyDescent="0.25">
      <c r="A1284" s="11"/>
      <c r="B1284" s="136"/>
      <c r="C1284" s="11"/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</row>
    <row r="1285" spans="1:22" s="30" customFormat="1" x14ac:dyDescent="0.25">
      <c r="A1285" s="11"/>
      <c r="B1285" s="136"/>
      <c r="C1285" s="11"/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</row>
    <row r="1286" spans="1:22" s="30" customFormat="1" x14ac:dyDescent="0.25">
      <c r="A1286" s="11"/>
      <c r="B1286" s="136"/>
      <c r="C1286" s="11"/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</row>
    <row r="1287" spans="1:22" s="30" customFormat="1" x14ac:dyDescent="0.25">
      <c r="A1287" s="11"/>
      <c r="B1287" s="136"/>
      <c r="C1287" s="11"/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</row>
    <row r="1288" spans="1:22" s="30" customFormat="1" x14ac:dyDescent="0.25">
      <c r="A1288" s="11"/>
      <c r="B1288" s="136"/>
      <c r="C1288" s="11"/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</row>
    <row r="1289" spans="1:22" s="30" customFormat="1" x14ac:dyDescent="0.25">
      <c r="A1289" s="11"/>
      <c r="B1289" s="136"/>
      <c r="C1289" s="11"/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</row>
    <row r="1290" spans="1:22" s="30" customFormat="1" x14ac:dyDescent="0.25">
      <c r="A1290" s="11"/>
      <c r="B1290" s="136"/>
      <c r="C1290" s="11"/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</row>
    <row r="1291" spans="1:22" s="30" customFormat="1" x14ac:dyDescent="0.25">
      <c r="A1291" s="11"/>
      <c r="B1291" s="136"/>
      <c r="C1291" s="11"/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</row>
    <row r="1292" spans="1:22" s="30" customFormat="1" x14ac:dyDescent="0.25">
      <c r="A1292" s="11"/>
      <c r="B1292" s="136"/>
      <c r="C1292" s="11"/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</row>
    <row r="1293" spans="1:22" s="30" customFormat="1" x14ac:dyDescent="0.25">
      <c r="A1293" s="11"/>
      <c r="B1293" s="136"/>
      <c r="C1293" s="11"/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</row>
    <row r="1294" spans="1:22" s="30" customFormat="1" x14ac:dyDescent="0.25">
      <c r="A1294" s="11"/>
      <c r="B1294" s="136"/>
      <c r="C1294" s="11"/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</row>
    <row r="1295" spans="1:22" s="30" customFormat="1" x14ac:dyDescent="0.25">
      <c r="A1295" s="11"/>
      <c r="B1295" s="136"/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</row>
    <row r="1296" spans="1:22" s="30" customFormat="1" x14ac:dyDescent="0.25">
      <c r="A1296" s="11"/>
      <c r="B1296" s="136"/>
      <c r="C1296" s="11"/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</row>
    <row r="1297" spans="1:22" s="30" customFormat="1" x14ac:dyDescent="0.25">
      <c r="A1297" s="11"/>
      <c r="B1297" s="136"/>
      <c r="C1297" s="11"/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</row>
    <row r="1298" spans="1:22" s="30" customFormat="1" x14ac:dyDescent="0.25">
      <c r="A1298" s="11"/>
      <c r="B1298" s="136"/>
      <c r="C1298" s="11"/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</row>
    <row r="1299" spans="1:22" s="30" customFormat="1" x14ac:dyDescent="0.25">
      <c r="A1299" s="11"/>
      <c r="B1299" s="136"/>
      <c r="C1299" s="11"/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</row>
    <row r="1300" spans="1:22" s="30" customFormat="1" x14ac:dyDescent="0.25">
      <c r="A1300" s="11"/>
      <c r="B1300" s="136"/>
      <c r="C1300" s="11"/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</row>
    <row r="1301" spans="1:22" s="30" customFormat="1" x14ac:dyDescent="0.25">
      <c r="A1301" s="11"/>
      <c r="B1301" s="136"/>
      <c r="C1301" s="11"/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</row>
    <row r="1302" spans="1:22" s="30" customFormat="1" x14ac:dyDescent="0.25">
      <c r="A1302" s="11"/>
      <c r="B1302" s="136"/>
      <c r="C1302" s="11"/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</row>
    <row r="1303" spans="1:22" s="30" customFormat="1" x14ac:dyDescent="0.25">
      <c r="A1303" s="11"/>
      <c r="B1303" s="136"/>
      <c r="C1303" s="11"/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</row>
    <row r="1304" spans="1:22" s="30" customFormat="1" x14ac:dyDescent="0.25">
      <c r="A1304" s="11"/>
      <c r="B1304" s="136"/>
      <c r="C1304" s="11"/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</row>
    <row r="1305" spans="1:22" s="30" customFormat="1" x14ac:dyDescent="0.25">
      <c r="A1305" s="11"/>
      <c r="B1305" s="136"/>
      <c r="C1305" s="11"/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</row>
    <row r="1306" spans="1:22" s="30" customFormat="1" x14ac:dyDescent="0.25">
      <c r="A1306" s="11"/>
      <c r="B1306" s="136"/>
      <c r="C1306" s="11"/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</row>
    <row r="1307" spans="1:22" s="30" customFormat="1" x14ac:dyDescent="0.25">
      <c r="A1307" s="11"/>
      <c r="B1307" s="136"/>
      <c r="C1307" s="11"/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</row>
    <row r="1308" spans="1:22" s="30" customFormat="1" x14ac:dyDescent="0.25">
      <c r="A1308" s="11"/>
      <c r="B1308" s="136"/>
      <c r="C1308" s="11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</row>
    <row r="1309" spans="1:22" s="30" customFormat="1" x14ac:dyDescent="0.25">
      <c r="A1309" s="11"/>
      <c r="B1309" s="136"/>
      <c r="C1309" s="11"/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</row>
    <row r="1310" spans="1:22" s="30" customFormat="1" x14ac:dyDescent="0.25">
      <c r="A1310" s="11"/>
      <c r="B1310" s="136"/>
      <c r="C1310" s="11"/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</row>
    <row r="1311" spans="1:22" s="30" customFormat="1" x14ac:dyDescent="0.25">
      <c r="A1311" s="11"/>
      <c r="B1311" s="136"/>
      <c r="C1311" s="11"/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</row>
    <row r="1312" spans="1:22" s="30" customFormat="1" x14ac:dyDescent="0.25">
      <c r="A1312" s="11"/>
      <c r="B1312" s="136"/>
      <c r="C1312" s="11"/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</row>
    <row r="1313" spans="1:22" s="30" customFormat="1" x14ac:dyDescent="0.25">
      <c r="A1313" s="11"/>
      <c r="B1313" s="136"/>
      <c r="C1313" s="11"/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</row>
    <row r="1314" spans="1:22" s="30" customFormat="1" x14ac:dyDescent="0.25">
      <c r="A1314" s="11"/>
      <c r="B1314" s="136"/>
      <c r="C1314" s="11"/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</row>
    <row r="1315" spans="1:22" s="30" customFormat="1" x14ac:dyDescent="0.25">
      <c r="A1315" s="11"/>
      <c r="B1315" s="136"/>
      <c r="C1315" s="11"/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</row>
    <row r="1316" spans="1:22" s="30" customFormat="1" x14ac:dyDescent="0.25">
      <c r="A1316" s="11"/>
      <c r="B1316" s="136"/>
      <c r="C1316" s="11"/>
      <c r="D1316" s="11"/>
      <c r="E1316" s="11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</row>
    <row r="1317" spans="1:22" s="30" customFormat="1" x14ac:dyDescent="0.25">
      <c r="A1317" s="11"/>
      <c r="B1317" s="136"/>
      <c r="C1317" s="11"/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</row>
    <row r="1318" spans="1:22" s="30" customFormat="1" x14ac:dyDescent="0.25">
      <c r="A1318" s="11"/>
      <c r="B1318" s="136"/>
      <c r="C1318" s="11"/>
      <c r="D1318" s="11"/>
      <c r="E1318" s="11"/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</row>
    <row r="1319" spans="1:22" s="30" customFormat="1" x14ac:dyDescent="0.25">
      <c r="A1319" s="11"/>
      <c r="B1319" s="136"/>
      <c r="C1319" s="11"/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</row>
    <row r="1320" spans="1:22" s="30" customFormat="1" x14ac:dyDescent="0.25">
      <c r="A1320" s="11"/>
      <c r="B1320" s="136"/>
      <c r="C1320" s="11"/>
      <c r="D1320" s="11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</row>
    <row r="1321" spans="1:22" s="30" customFormat="1" x14ac:dyDescent="0.25">
      <c r="A1321" s="11"/>
      <c r="B1321" s="136"/>
      <c r="C1321" s="11"/>
      <c r="D1321" s="11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</row>
    <row r="1322" spans="1:22" s="30" customFormat="1" x14ac:dyDescent="0.25">
      <c r="A1322" s="11"/>
      <c r="B1322" s="136"/>
      <c r="C1322" s="11"/>
      <c r="D1322" s="11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</row>
    <row r="1323" spans="1:22" s="30" customFormat="1" x14ac:dyDescent="0.25">
      <c r="A1323" s="11"/>
      <c r="B1323" s="136"/>
      <c r="C1323" s="11"/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</row>
    <row r="1324" spans="1:22" s="30" customFormat="1" x14ac:dyDescent="0.25">
      <c r="A1324" s="11"/>
      <c r="B1324" s="136"/>
      <c r="C1324" s="11"/>
      <c r="D1324" s="11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</row>
    <row r="1325" spans="1:22" s="30" customFormat="1" x14ac:dyDescent="0.25">
      <c r="A1325" s="11"/>
      <c r="B1325" s="136"/>
      <c r="C1325" s="11"/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</row>
    <row r="1326" spans="1:22" s="30" customFormat="1" x14ac:dyDescent="0.25">
      <c r="A1326" s="11"/>
      <c r="B1326" s="136"/>
      <c r="C1326" s="11"/>
      <c r="D1326" s="11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</row>
    <row r="1327" spans="1:22" s="30" customFormat="1" x14ac:dyDescent="0.25">
      <c r="A1327" s="11"/>
      <c r="B1327" s="136"/>
      <c r="C1327" s="11"/>
      <c r="D1327" s="11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</row>
    <row r="1328" spans="1:22" s="30" customFormat="1" x14ac:dyDescent="0.25">
      <c r="A1328" s="11"/>
      <c r="B1328" s="136"/>
      <c r="C1328" s="11"/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</row>
    <row r="1329" spans="1:22" s="30" customFormat="1" x14ac:dyDescent="0.25">
      <c r="A1329" s="11"/>
      <c r="B1329" s="136"/>
      <c r="C1329" s="11"/>
      <c r="D1329" s="11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</row>
    <row r="1330" spans="1:22" s="30" customFormat="1" x14ac:dyDescent="0.25">
      <c r="A1330" s="11"/>
      <c r="B1330" s="136"/>
      <c r="C1330" s="11"/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</row>
    <row r="1331" spans="1:22" s="30" customFormat="1" x14ac:dyDescent="0.25">
      <c r="A1331" s="11"/>
      <c r="B1331" s="136"/>
      <c r="C1331" s="11"/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</row>
    <row r="1332" spans="1:22" s="30" customFormat="1" x14ac:dyDescent="0.25">
      <c r="A1332" s="11"/>
      <c r="B1332" s="136"/>
      <c r="C1332" s="11"/>
      <c r="D1332" s="11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</row>
    <row r="1333" spans="1:22" s="30" customFormat="1" x14ac:dyDescent="0.25">
      <c r="A1333" s="11"/>
      <c r="B1333" s="136"/>
      <c r="C1333" s="11"/>
      <c r="D1333" s="11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</row>
    <row r="1334" spans="1:22" s="30" customFormat="1" x14ac:dyDescent="0.25">
      <c r="A1334" s="11"/>
      <c r="B1334" s="136"/>
      <c r="C1334" s="11"/>
      <c r="D1334" s="11"/>
      <c r="E1334" s="11"/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</row>
    <row r="1335" spans="1:22" s="30" customFormat="1" x14ac:dyDescent="0.25">
      <c r="A1335" s="11"/>
      <c r="B1335" s="136"/>
      <c r="C1335" s="11"/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</row>
    <row r="1336" spans="1:22" s="30" customFormat="1" x14ac:dyDescent="0.25">
      <c r="A1336" s="11"/>
      <c r="B1336" s="136"/>
      <c r="C1336" s="11"/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</row>
    <row r="1337" spans="1:22" s="30" customFormat="1" x14ac:dyDescent="0.25">
      <c r="A1337" s="11"/>
      <c r="B1337" s="136"/>
      <c r="C1337" s="11"/>
      <c r="D1337" s="11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</row>
    <row r="1338" spans="1:22" s="30" customFormat="1" x14ac:dyDescent="0.25">
      <c r="A1338" s="11"/>
      <c r="B1338" s="136"/>
      <c r="C1338" s="11"/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</row>
    <row r="1339" spans="1:22" s="30" customFormat="1" x14ac:dyDescent="0.25">
      <c r="A1339" s="11"/>
      <c r="B1339" s="136"/>
      <c r="C1339" s="11"/>
      <c r="D1339" s="11"/>
      <c r="E1339" s="11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</row>
    <row r="1340" spans="1:22" s="30" customFormat="1" x14ac:dyDescent="0.25">
      <c r="A1340" s="11"/>
      <c r="B1340" s="136"/>
      <c r="C1340" s="11"/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</row>
    <row r="1341" spans="1:22" s="30" customFormat="1" x14ac:dyDescent="0.25">
      <c r="A1341" s="11"/>
      <c r="B1341" s="136"/>
      <c r="C1341" s="11"/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</row>
    <row r="1342" spans="1:22" s="30" customFormat="1" x14ac:dyDescent="0.25">
      <c r="A1342" s="11"/>
      <c r="B1342" s="136"/>
      <c r="C1342" s="11"/>
      <c r="D1342" s="11"/>
      <c r="E1342" s="11"/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</row>
    <row r="1343" spans="1:22" s="30" customFormat="1" x14ac:dyDescent="0.25">
      <c r="A1343" s="11"/>
      <c r="B1343" s="136"/>
      <c r="C1343" s="11"/>
      <c r="D1343" s="11"/>
      <c r="E1343" s="11"/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</row>
    <row r="1344" spans="1:22" s="30" customFormat="1" x14ac:dyDescent="0.25">
      <c r="A1344" s="11"/>
      <c r="B1344" s="136"/>
      <c r="C1344" s="11"/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</row>
    <row r="1345" spans="1:22" s="30" customFormat="1" x14ac:dyDescent="0.25">
      <c r="A1345" s="11"/>
      <c r="B1345" s="136"/>
      <c r="C1345" s="11"/>
      <c r="D1345" s="11"/>
      <c r="E1345" s="11"/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</row>
    <row r="1346" spans="1:22" s="30" customFormat="1" x14ac:dyDescent="0.25">
      <c r="A1346" s="11"/>
      <c r="B1346" s="136"/>
      <c r="C1346" s="11"/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</row>
    <row r="1347" spans="1:22" s="30" customFormat="1" x14ac:dyDescent="0.25">
      <c r="A1347" s="11"/>
      <c r="B1347" s="136"/>
      <c r="C1347" s="11"/>
      <c r="D1347" s="11"/>
      <c r="E1347" s="11"/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</row>
    <row r="1348" spans="1:22" s="30" customFormat="1" x14ac:dyDescent="0.25">
      <c r="A1348" s="11"/>
      <c r="B1348" s="136"/>
      <c r="C1348" s="11"/>
      <c r="D1348" s="11"/>
      <c r="E1348" s="11"/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</row>
    <row r="1349" spans="1:22" s="30" customFormat="1" x14ac:dyDescent="0.25">
      <c r="A1349" s="11"/>
      <c r="B1349" s="136"/>
      <c r="C1349" s="11"/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</row>
    <row r="1350" spans="1:22" s="30" customFormat="1" x14ac:dyDescent="0.25">
      <c r="A1350" s="11"/>
      <c r="B1350" s="136"/>
      <c r="C1350" s="11"/>
      <c r="D1350" s="11"/>
      <c r="E1350" s="11"/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</row>
    <row r="1351" spans="1:22" s="30" customFormat="1" x14ac:dyDescent="0.25">
      <c r="A1351" s="11"/>
      <c r="B1351" s="136"/>
      <c r="C1351" s="11"/>
      <c r="D1351" s="11"/>
      <c r="E1351" s="11"/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</row>
    <row r="1352" spans="1:22" s="30" customFormat="1" x14ac:dyDescent="0.25">
      <c r="A1352" s="11"/>
      <c r="B1352" s="136"/>
      <c r="C1352" s="11"/>
      <c r="D1352" s="11"/>
      <c r="E1352" s="11"/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</row>
    <row r="1353" spans="1:22" s="30" customFormat="1" x14ac:dyDescent="0.25">
      <c r="A1353" s="11"/>
      <c r="B1353" s="136"/>
      <c r="C1353" s="11"/>
      <c r="D1353" s="11"/>
      <c r="E1353" s="11"/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</row>
    <row r="1354" spans="1:22" s="30" customFormat="1" x14ac:dyDescent="0.25">
      <c r="A1354" s="11"/>
      <c r="B1354" s="136"/>
      <c r="C1354" s="11"/>
      <c r="D1354" s="11"/>
      <c r="E1354" s="11"/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</row>
    <row r="1355" spans="1:22" s="30" customFormat="1" x14ac:dyDescent="0.25">
      <c r="A1355" s="11"/>
      <c r="B1355" s="136"/>
      <c r="C1355" s="11"/>
      <c r="D1355" s="11"/>
      <c r="E1355" s="11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</row>
    <row r="1356" spans="1:22" s="30" customFormat="1" x14ac:dyDescent="0.25">
      <c r="A1356" s="11"/>
      <c r="B1356" s="136"/>
      <c r="C1356" s="11"/>
      <c r="D1356" s="11"/>
      <c r="E1356" s="11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</row>
    <row r="1357" spans="1:22" s="30" customFormat="1" x14ac:dyDescent="0.25">
      <c r="A1357" s="11"/>
      <c r="B1357" s="136"/>
      <c r="C1357" s="11"/>
      <c r="D1357" s="11"/>
      <c r="E1357" s="11"/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</row>
    <row r="1358" spans="1:22" s="30" customFormat="1" x14ac:dyDescent="0.25">
      <c r="A1358" s="11"/>
      <c r="B1358" s="136"/>
      <c r="C1358" s="11"/>
      <c r="D1358" s="11"/>
      <c r="E1358" s="11"/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</row>
    <row r="1359" spans="1:22" s="30" customFormat="1" x14ac:dyDescent="0.25">
      <c r="A1359" s="11"/>
      <c r="B1359" s="136"/>
      <c r="C1359" s="11"/>
      <c r="D1359" s="11"/>
      <c r="E1359" s="11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</row>
    <row r="1360" spans="1:22" s="30" customFormat="1" x14ac:dyDescent="0.25">
      <c r="A1360" s="11"/>
      <c r="B1360" s="136"/>
      <c r="C1360" s="11"/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</row>
    <row r="1361" spans="1:22" s="30" customFormat="1" x14ac:dyDescent="0.25">
      <c r="A1361" s="11"/>
      <c r="B1361" s="136"/>
      <c r="C1361" s="11"/>
      <c r="D1361" s="11"/>
      <c r="E1361" s="11"/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</row>
    <row r="1362" spans="1:22" s="30" customFormat="1" x14ac:dyDescent="0.25">
      <c r="A1362" s="11"/>
      <c r="B1362" s="136"/>
      <c r="C1362" s="11"/>
      <c r="D1362" s="11"/>
      <c r="E1362" s="11"/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</row>
    <row r="1363" spans="1:22" s="30" customFormat="1" x14ac:dyDescent="0.25">
      <c r="A1363" s="11"/>
      <c r="B1363" s="136"/>
      <c r="C1363" s="11"/>
      <c r="D1363" s="11"/>
      <c r="E1363" s="11"/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</row>
    <row r="1364" spans="1:22" s="30" customFormat="1" x14ac:dyDescent="0.25">
      <c r="A1364" s="11"/>
      <c r="B1364" s="136"/>
      <c r="C1364" s="11"/>
      <c r="D1364" s="11"/>
      <c r="E1364" s="11"/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</row>
    <row r="1365" spans="1:22" s="30" customFormat="1" x14ac:dyDescent="0.25">
      <c r="A1365" s="11"/>
      <c r="B1365" s="136"/>
      <c r="C1365" s="11"/>
      <c r="D1365" s="11"/>
      <c r="E1365" s="11"/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</row>
    <row r="1366" spans="1:22" s="30" customFormat="1" x14ac:dyDescent="0.25">
      <c r="A1366" s="11"/>
      <c r="B1366" s="136"/>
      <c r="C1366" s="11"/>
      <c r="D1366" s="11"/>
      <c r="E1366" s="11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</row>
    <row r="1367" spans="1:22" s="30" customFormat="1" x14ac:dyDescent="0.25">
      <c r="A1367" s="11"/>
      <c r="B1367" s="136"/>
      <c r="C1367" s="11"/>
      <c r="D1367" s="11"/>
      <c r="E1367" s="11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</row>
    <row r="1368" spans="1:22" s="30" customFormat="1" x14ac:dyDescent="0.25">
      <c r="A1368" s="11"/>
      <c r="B1368" s="136"/>
      <c r="C1368" s="11"/>
      <c r="D1368" s="11"/>
      <c r="E1368" s="11"/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</row>
    <row r="1369" spans="1:22" s="30" customFormat="1" x14ac:dyDescent="0.25">
      <c r="A1369" s="11"/>
      <c r="B1369" s="136"/>
      <c r="C1369" s="11"/>
      <c r="D1369" s="11"/>
      <c r="E1369" s="11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</row>
    <row r="1370" spans="1:22" s="30" customFormat="1" x14ac:dyDescent="0.25">
      <c r="A1370" s="11"/>
      <c r="B1370" s="136"/>
      <c r="C1370" s="11"/>
      <c r="D1370" s="11"/>
      <c r="E1370" s="11"/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</row>
    <row r="1371" spans="1:22" s="30" customFormat="1" x14ac:dyDescent="0.25">
      <c r="A1371" s="11"/>
      <c r="B1371" s="136"/>
      <c r="C1371" s="11"/>
      <c r="D1371" s="11"/>
      <c r="E1371" s="11"/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</row>
    <row r="1372" spans="1:22" s="30" customFormat="1" x14ac:dyDescent="0.25">
      <c r="A1372" s="11"/>
      <c r="B1372" s="136"/>
      <c r="C1372" s="11"/>
      <c r="D1372" s="11"/>
      <c r="E1372" s="11"/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</row>
    <row r="1373" spans="1:22" s="30" customFormat="1" x14ac:dyDescent="0.25">
      <c r="A1373" s="11"/>
      <c r="B1373" s="136"/>
      <c r="C1373" s="11"/>
      <c r="D1373" s="11"/>
      <c r="E1373" s="11"/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</row>
    <row r="1374" spans="1:22" s="30" customFormat="1" x14ac:dyDescent="0.25">
      <c r="A1374" s="11"/>
      <c r="B1374" s="136"/>
      <c r="C1374" s="11"/>
      <c r="D1374" s="11"/>
      <c r="E1374" s="11"/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</row>
    <row r="1375" spans="1:22" s="30" customFormat="1" x14ac:dyDescent="0.25">
      <c r="A1375" s="11"/>
      <c r="B1375" s="136"/>
      <c r="C1375" s="11"/>
      <c r="D1375" s="11"/>
      <c r="E1375" s="11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</row>
    <row r="1376" spans="1:22" s="30" customFormat="1" x14ac:dyDescent="0.25">
      <c r="A1376" s="11"/>
      <c r="B1376" s="136"/>
      <c r="C1376" s="11"/>
      <c r="D1376" s="11"/>
      <c r="E1376" s="11"/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</row>
    <row r="1377" spans="1:22" s="30" customFormat="1" x14ac:dyDescent="0.25">
      <c r="A1377" s="11"/>
      <c r="B1377" s="136"/>
      <c r="C1377" s="11"/>
      <c r="D1377" s="11"/>
      <c r="E1377" s="11"/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</row>
    <row r="1378" spans="1:22" s="30" customFormat="1" x14ac:dyDescent="0.25">
      <c r="A1378" s="11"/>
      <c r="B1378" s="136"/>
      <c r="C1378" s="11"/>
      <c r="D1378" s="11"/>
      <c r="E1378" s="11"/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</row>
    <row r="1379" spans="1:22" s="30" customFormat="1" x14ac:dyDescent="0.25">
      <c r="A1379" s="11"/>
      <c r="B1379" s="136"/>
      <c r="C1379" s="11"/>
      <c r="D1379" s="11"/>
      <c r="E1379" s="11"/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</row>
    <row r="1380" spans="1:22" s="30" customFormat="1" x14ac:dyDescent="0.25">
      <c r="A1380" s="11"/>
      <c r="B1380" s="136"/>
      <c r="C1380" s="11"/>
      <c r="D1380" s="11"/>
      <c r="E1380" s="11"/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</row>
    <row r="1381" spans="1:22" s="30" customFormat="1" x14ac:dyDescent="0.25">
      <c r="A1381" s="11"/>
      <c r="B1381" s="136"/>
      <c r="C1381" s="11"/>
      <c r="D1381" s="11"/>
      <c r="E1381" s="11"/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</row>
    <row r="1382" spans="1:22" s="30" customFormat="1" x14ac:dyDescent="0.25">
      <c r="A1382" s="11"/>
      <c r="B1382" s="136"/>
      <c r="C1382" s="11"/>
      <c r="D1382" s="11"/>
      <c r="E1382" s="11"/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</row>
    <row r="1383" spans="1:22" s="30" customFormat="1" x14ac:dyDescent="0.25">
      <c r="A1383" s="11"/>
      <c r="B1383" s="136"/>
      <c r="C1383" s="11"/>
      <c r="D1383" s="11"/>
      <c r="E1383" s="11"/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</row>
    <row r="1384" spans="1:22" s="30" customFormat="1" x14ac:dyDescent="0.25">
      <c r="A1384" s="11"/>
      <c r="B1384" s="136"/>
      <c r="C1384" s="11"/>
      <c r="D1384" s="11"/>
      <c r="E1384" s="11"/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</row>
    <row r="1385" spans="1:22" s="30" customFormat="1" x14ac:dyDescent="0.25">
      <c r="A1385" s="11"/>
      <c r="B1385" s="136"/>
      <c r="C1385" s="11"/>
      <c r="D1385" s="11"/>
      <c r="E1385" s="11"/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</row>
    <row r="1386" spans="1:22" s="30" customFormat="1" x14ac:dyDescent="0.25">
      <c r="A1386" s="11"/>
      <c r="B1386" s="136"/>
      <c r="C1386" s="11"/>
      <c r="D1386" s="11"/>
      <c r="E1386" s="11"/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</row>
    <row r="1387" spans="1:22" s="30" customFormat="1" x14ac:dyDescent="0.25">
      <c r="A1387" s="11"/>
      <c r="B1387" s="136"/>
      <c r="C1387" s="11"/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</row>
    <row r="1388" spans="1:22" s="30" customFormat="1" x14ac:dyDescent="0.25">
      <c r="A1388" s="11"/>
      <c r="B1388" s="136"/>
      <c r="C1388" s="11"/>
      <c r="D1388" s="11"/>
      <c r="E1388" s="11"/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</row>
    <row r="1389" spans="1:22" s="30" customFormat="1" x14ac:dyDescent="0.25">
      <c r="A1389" s="11"/>
      <c r="B1389" s="136"/>
      <c r="C1389" s="11"/>
      <c r="D1389" s="11"/>
      <c r="E1389" s="11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</row>
    <row r="1390" spans="1:22" s="30" customFormat="1" x14ac:dyDescent="0.25">
      <c r="A1390" s="11"/>
      <c r="B1390" s="136"/>
      <c r="C1390" s="11"/>
      <c r="D1390" s="11"/>
      <c r="E1390" s="11"/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</row>
    <row r="1391" spans="1:22" s="30" customFormat="1" x14ac:dyDescent="0.25">
      <c r="A1391" s="11"/>
      <c r="B1391" s="136"/>
      <c r="C1391" s="11"/>
      <c r="D1391" s="11"/>
      <c r="E1391" s="11"/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</row>
    <row r="1392" spans="1:22" s="30" customFormat="1" x14ac:dyDescent="0.25">
      <c r="A1392" s="11"/>
      <c r="B1392" s="136"/>
      <c r="C1392" s="11"/>
      <c r="D1392" s="11"/>
      <c r="E1392" s="11"/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</row>
    <row r="1393" spans="1:22" s="30" customFormat="1" x14ac:dyDescent="0.25">
      <c r="A1393" s="11"/>
      <c r="B1393" s="136"/>
      <c r="C1393" s="11"/>
      <c r="D1393" s="11"/>
      <c r="E1393" s="11"/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</row>
    <row r="1394" spans="1:22" s="30" customFormat="1" x14ac:dyDescent="0.25">
      <c r="A1394" s="11"/>
      <c r="B1394" s="136"/>
      <c r="C1394" s="11"/>
      <c r="D1394" s="11"/>
      <c r="E1394" s="11"/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</row>
    <row r="1395" spans="1:22" s="30" customFormat="1" x14ac:dyDescent="0.25">
      <c r="A1395" s="11"/>
      <c r="B1395" s="136"/>
      <c r="C1395" s="11"/>
      <c r="D1395" s="11"/>
      <c r="E1395" s="11"/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</row>
    <row r="1396" spans="1:22" s="30" customFormat="1" x14ac:dyDescent="0.25">
      <c r="A1396" s="11"/>
      <c r="B1396" s="136"/>
      <c r="C1396" s="11"/>
      <c r="D1396" s="11"/>
      <c r="E1396" s="11"/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</row>
    <row r="1397" spans="1:22" s="30" customFormat="1" x14ac:dyDescent="0.25">
      <c r="A1397" s="11"/>
      <c r="B1397" s="136"/>
      <c r="C1397" s="11"/>
      <c r="D1397" s="11"/>
      <c r="E1397" s="11"/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</row>
    <row r="1398" spans="1:22" s="30" customFormat="1" x14ac:dyDescent="0.25">
      <c r="A1398" s="11"/>
      <c r="B1398" s="136"/>
      <c r="C1398" s="11"/>
      <c r="D1398" s="11"/>
      <c r="E1398" s="11"/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</row>
    <row r="1399" spans="1:22" s="30" customFormat="1" x14ac:dyDescent="0.25">
      <c r="A1399" s="11"/>
      <c r="B1399" s="136"/>
      <c r="C1399" s="11"/>
      <c r="D1399" s="11"/>
      <c r="E1399" s="11"/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</row>
    <row r="1400" spans="1:22" s="30" customFormat="1" x14ac:dyDescent="0.25">
      <c r="A1400" s="11"/>
      <c r="B1400" s="136"/>
      <c r="C1400" s="11"/>
      <c r="D1400" s="11"/>
      <c r="E1400" s="11"/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</row>
    <row r="1401" spans="1:22" s="30" customFormat="1" x14ac:dyDescent="0.25">
      <c r="A1401" s="11"/>
      <c r="B1401" s="136"/>
      <c r="C1401" s="11"/>
      <c r="D1401" s="11"/>
      <c r="E1401" s="11"/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</row>
    <row r="1402" spans="1:22" s="30" customFormat="1" x14ac:dyDescent="0.25">
      <c r="A1402" s="11"/>
      <c r="B1402" s="136"/>
      <c r="C1402" s="11"/>
      <c r="D1402" s="11"/>
      <c r="E1402" s="11"/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</row>
    <row r="1403" spans="1:22" s="30" customFormat="1" x14ac:dyDescent="0.25">
      <c r="A1403" s="11"/>
      <c r="B1403" s="136"/>
      <c r="C1403" s="11"/>
      <c r="D1403" s="11"/>
      <c r="E1403" s="11"/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</row>
    <row r="1404" spans="1:22" s="30" customFormat="1" x14ac:dyDescent="0.25">
      <c r="A1404" s="11"/>
      <c r="B1404" s="136"/>
      <c r="C1404" s="11"/>
      <c r="D1404" s="11"/>
      <c r="E1404" s="11"/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</row>
    <row r="1405" spans="1:22" s="30" customFormat="1" x14ac:dyDescent="0.25">
      <c r="A1405" s="11"/>
      <c r="B1405" s="136"/>
      <c r="C1405" s="11"/>
      <c r="D1405" s="11"/>
      <c r="E1405" s="11"/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</row>
    <row r="1406" spans="1:22" s="30" customFormat="1" x14ac:dyDescent="0.25">
      <c r="A1406" s="11"/>
      <c r="B1406" s="136"/>
      <c r="C1406" s="11"/>
      <c r="D1406" s="11"/>
      <c r="E1406" s="11"/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</row>
    <row r="1407" spans="1:22" s="30" customFormat="1" x14ac:dyDescent="0.25">
      <c r="A1407" s="11"/>
      <c r="B1407" s="136"/>
      <c r="C1407" s="11"/>
      <c r="D1407" s="11"/>
      <c r="E1407" s="11"/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</row>
    <row r="1408" spans="1:22" s="30" customFormat="1" x14ac:dyDescent="0.25">
      <c r="A1408" s="11"/>
      <c r="B1408" s="136"/>
      <c r="C1408" s="11"/>
      <c r="D1408" s="11"/>
      <c r="E1408" s="11"/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</row>
    <row r="1409" spans="1:22" s="30" customFormat="1" x14ac:dyDescent="0.25">
      <c r="A1409" s="11"/>
      <c r="B1409" s="136"/>
      <c r="C1409" s="11"/>
      <c r="D1409" s="11"/>
      <c r="E1409" s="11"/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</row>
    <row r="1410" spans="1:22" s="30" customFormat="1" x14ac:dyDescent="0.25">
      <c r="A1410" s="11"/>
      <c r="B1410" s="136"/>
      <c r="C1410" s="11"/>
      <c r="D1410" s="11"/>
      <c r="E1410" s="11"/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</row>
    <row r="1411" spans="1:22" s="30" customFormat="1" x14ac:dyDescent="0.25">
      <c r="A1411" s="11"/>
      <c r="B1411" s="136"/>
      <c r="C1411" s="11"/>
      <c r="D1411" s="11"/>
      <c r="E1411" s="11"/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</row>
    <row r="1412" spans="1:22" s="30" customFormat="1" x14ac:dyDescent="0.25">
      <c r="A1412" s="11"/>
      <c r="B1412" s="136"/>
      <c r="C1412" s="11"/>
      <c r="D1412" s="11"/>
      <c r="E1412" s="11"/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</row>
    <row r="1413" spans="1:22" s="30" customFormat="1" x14ac:dyDescent="0.25">
      <c r="A1413" s="11"/>
      <c r="B1413" s="136"/>
      <c r="C1413" s="11"/>
      <c r="D1413" s="11"/>
      <c r="E1413" s="11"/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</row>
    <row r="1414" spans="1:22" s="30" customFormat="1" x14ac:dyDescent="0.25">
      <c r="A1414" s="11"/>
      <c r="B1414" s="136"/>
      <c r="C1414" s="11"/>
      <c r="D1414" s="11"/>
      <c r="E1414" s="11"/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</row>
    <row r="1415" spans="1:22" s="30" customFormat="1" x14ac:dyDescent="0.25">
      <c r="A1415" s="11"/>
      <c r="B1415" s="136"/>
      <c r="C1415" s="11"/>
      <c r="D1415" s="11"/>
      <c r="E1415" s="11"/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</row>
    <row r="1416" spans="1:22" s="30" customFormat="1" x14ac:dyDescent="0.25">
      <c r="A1416" s="11"/>
      <c r="B1416" s="136"/>
      <c r="C1416" s="11"/>
      <c r="D1416" s="11"/>
      <c r="E1416" s="11"/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</row>
    <row r="1417" spans="1:22" s="30" customFormat="1" x14ac:dyDescent="0.25">
      <c r="A1417" s="11"/>
      <c r="B1417" s="136"/>
      <c r="C1417" s="11"/>
      <c r="D1417" s="11"/>
      <c r="E1417" s="11"/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</row>
    <row r="1418" spans="1:22" s="30" customFormat="1" x14ac:dyDescent="0.25">
      <c r="A1418" s="11"/>
      <c r="B1418" s="136"/>
      <c r="C1418" s="11"/>
      <c r="D1418" s="11"/>
      <c r="E1418" s="11"/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</row>
    <row r="1419" spans="1:22" s="30" customFormat="1" x14ac:dyDescent="0.25">
      <c r="A1419" s="11"/>
      <c r="B1419" s="136"/>
      <c r="C1419" s="11"/>
      <c r="D1419" s="11"/>
      <c r="E1419" s="11"/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</row>
    <row r="1420" spans="1:22" s="30" customFormat="1" x14ac:dyDescent="0.25">
      <c r="A1420" s="11"/>
      <c r="B1420" s="136"/>
      <c r="C1420" s="11"/>
      <c r="D1420" s="11"/>
      <c r="E1420" s="11"/>
      <c r="F1420" s="11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</row>
    <row r="1421" spans="1:22" s="30" customFormat="1" x14ac:dyDescent="0.25">
      <c r="A1421" s="11"/>
      <c r="B1421" s="136"/>
      <c r="C1421" s="11"/>
      <c r="D1421" s="11"/>
      <c r="E1421" s="11"/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</row>
    <row r="1422" spans="1:22" s="30" customFormat="1" x14ac:dyDescent="0.25">
      <c r="A1422" s="11"/>
      <c r="B1422" s="136"/>
      <c r="C1422" s="11"/>
      <c r="D1422" s="11"/>
      <c r="E1422" s="11"/>
      <c r="F1422" s="11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</row>
    <row r="1423" spans="1:22" s="30" customFormat="1" x14ac:dyDescent="0.25">
      <c r="A1423" s="11"/>
      <c r="B1423" s="136"/>
      <c r="C1423" s="11"/>
      <c r="D1423" s="11"/>
      <c r="E1423" s="11"/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</row>
    <row r="1424" spans="1:22" s="30" customFormat="1" x14ac:dyDescent="0.25">
      <c r="A1424" s="11"/>
      <c r="B1424" s="136"/>
      <c r="C1424" s="11"/>
      <c r="D1424" s="11"/>
      <c r="E1424" s="11"/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</row>
    <row r="1425" spans="1:22" s="30" customFormat="1" x14ac:dyDescent="0.25">
      <c r="A1425" s="11"/>
      <c r="B1425" s="136"/>
      <c r="C1425" s="11"/>
      <c r="D1425" s="11"/>
      <c r="E1425" s="11"/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</row>
    <row r="1426" spans="1:22" s="30" customFormat="1" x14ac:dyDescent="0.25">
      <c r="A1426" s="11"/>
      <c r="B1426" s="136"/>
      <c r="C1426" s="11"/>
      <c r="D1426" s="11"/>
      <c r="E1426" s="11"/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</row>
    <row r="1427" spans="1:22" s="30" customFormat="1" x14ac:dyDescent="0.25">
      <c r="A1427" s="11"/>
      <c r="B1427" s="136"/>
      <c r="C1427" s="11"/>
      <c r="D1427" s="11"/>
      <c r="E1427" s="11"/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</row>
    <row r="1428" spans="1:22" s="30" customFormat="1" x14ac:dyDescent="0.25">
      <c r="A1428" s="11"/>
      <c r="B1428" s="136"/>
      <c r="C1428" s="11"/>
      <c r="D1428" s="11"/>
      <c r="E1428" s="11"/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</row>
    <row r="1429" spans="1:22" s="30" customFormat="1" x14ac:dyDescent="0.25">
      <c r="A1429" s="11"/>
      <c r="B1429" s="136"/>
      <c r="C1429" s="11"/>
      <c r="D1429" s="11"/>
      <c r="E1429" s="11"/>
      <c r="F1429" s="11"/>
      <c r="G1429" s="11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</row>
    <row r="1430" spans="1:22" s="30" customFormat="1" x14ac:dyDescent="0.25">
      <c r="A1430" s="11"/>
      <c r="B1430" s="136"/>
      <c r="C1430" s="11"/>
      <c r="D1430" s="11"/>
      <c r="E1430" s="11"/>
      <c r="F1430" s="11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</row>
    <row r="1431" spans="1:22" s="30" customFormat="1" x14ac:dyDescent="0.25">
      <c r="A1431" s="11"/>
      <c r="B1431" s="136"/>
      <c r="C1431" s="11"/>
      <c r="D1431" s="11"/>
      <c r="E1431" s="11"/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</row>
  </sheetData>
  <mergeCells count="19">
    <mergeCell ref="A5:A42"/>
    <mergeCell ref="B5:B42"/>
    <mergeCell ref="AC3:AC4"/>
    <mergeCell ref="A3:A4"/>
    <mergeCell ref="B3:B4"/>
    <mergeCell ref="C3:C4"/>
    <mergeCell ref="D3:D4"/>
    <mergeCell ref="Q3:V3"/>
    <mergeCell ref="W3:AB3"/>
    <mergeCell ref="C27:C36"/>
    <mergeCell ref="B2:O2"/>
    <mergeCell ref="E3:J3"/>
    <mergeCell ref="K3:P3"/>
    <mergeCell ref="C26:D26"/>
    <mergeCell ref="C13:D13"/>
    <mergeCell ref="C6:D6"/>
    <mergeCell ref="C7:C12"/>
    <mergeCell ref="C5:D5"/>
    <mergeCell ref="C14:C25"/>
  </mergeCells>
  <pageMargins left="0.23622047244094491" right="0.23622047244094491" top="0.74803149606299213" bottom="0.74803149606299213" header="0.31496062992125984" footer="0.31496062992125984"/>
  <pageSetup paperSize="9" scale="37" orientation="landscape" r:id="rId1"/>
  <rowBreaks count="3" manualBreakCount="3">
    <brk id="12" max="16383" man="1"/>
    <brk id="25" max="16383" man="1"/>
    <brk id="3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1"/>
  <sheetViews>
    <sheetView zoomScaleNormal="100" zoomScaleSheetLayoutView="40" workbookViewId="0">
      <pane xSplit="3" ySplit="5" topLeftCell="K9" activePane="bottomRight" state="frozen"/>
      <selection pane="topRight" activeCell="D1" sqref="D1"/>
      <selection pane="bottomLeft" activeCell="A6" sqref="A6"/>
      <selection pane="bottomRight" activeCell="C10" sqref="C10"/>
    </sheetView>
  </sheetViews>
  <sheetFormatPr defaultRowHeight="15" x14ac:dyDescent="0.25"/>
  <cols>
    <col min="1" max="1" width="4.85546875" style="6" customWidth="1"/>
    <col min="2" max="2" width="36.7109375" style="7" customWidth="1"/>
    <col min="3" max="3" width="21.85546875" style="4" customWidth="1"/>
    <col min="4" max="4" width="20.7109375" style="4" customWidth="1"/>
    <col min="5" max="5" width="14" style="6" customWidth="1"/>
    <col min="6" max="6" width="14.42578125" style="4" customWidth="1"/>
    <col min="7" max="7" width="13.140625" style="4" customWidth="1"/>
    <col min="8" max="8" width="13.28515625" style="4" customWidth="1"/>
    <col min="9" max="9" width="11.42578125" style="4" customWidth="1"/>
    <col min="10" max="10" width="14.7109375" style="4" customWidth="1"/>
    <col min="11" max="11" width="15.85546875" style="6" customWidth="1"/>
    <col min="12" max="12" width="14.42578125" style="4" customWidth="1"/>
    <col min="13" max="13" width="13.42578125" style="4" customWidth="1"/>
    <col min="14" max="14" width="11.42578125" style="4" customWidth="1"/>
    <col min="15" max="15" width="11.85546875" style="4" customWidth="1"/>
    <col min="16" max="16" width="12.28515625" style="4" customWidth="1"/>
    <col min="17" max="17" width="16" style="4" customWidth="1"/>
    <col min="18" max="18" width="12.85546875" style="4" customWidth="1"/>
    <col min="19" max="19" width="11.5703125" style="4" customWidth="1"/>
    <col min="20" max="20" width="13.5703125" style="4" customWidth="1"/>
    <col min="21" max="21" width="12.85546875" style="4" customWidth="1"/>
    <col min="22" max="22" width="13" style="4" customWidth="1"/>
    <col min="23" max="23" width="14.140625" style="30" customWidth="1"/>
    <col min="24" max="24" width="12.42578125" style="30" customWidth="1"/>
    <col min="25" max="25" width="11.42578125" style="30" customWidth="1"/>
    <col min="26" max="26" width="11.5703125" style="30" customWidth="1"/>
    <col min="27" max="27" width="9.85546875" style="30" customWidth="1"/>
    <col min="28" max="28" width="12.42578125" style="30" customWidth="1"/>
    <col min="29" max="29" width="10" style="24" customWidth="1"/>
    <col min="30" max="16384" width="9.140625" style="24"/>
  </cols>
  <sheetData>
    <row r="1" spans="1:29" x14ac:dyDescent="0.25">
      <c r="A1" s="8"/>
      <c r="B1" s="400" t="s">
        <v>356</v>
      </c>
      <c r="C1" s="400"/>
      <c r="D1" s="400"/>
      <c r="E1" s="400"/>
      <c r="F1" s="400"/>
      <c r="G1" s="400"/>
      <c r="H1" s="400"/>
      <c r="I1" s="400"/>
      <c r="J1" s="400"/>
      <c r="K1" s="400"/>
    </row>
    <row r="2" spans="1:29" ht="49.5" customHeight="1" x14ac:dyDescent="0.25">
      <c r="A2" s="8"/>
      <c r="B2" s="394"/>
      <c r="C2" s="394"/>
      <c r="D2" s="394"/>
      <c r="E2" s="394"/>
      <c r="F2" s="394"/>
      <c r="G2" s="394"/>
      <c r="H2" s="394"/>
      <c r="I2" s="394"/>
      <c r="J2" s="394"/>
      <c r="K2" s="394"/>
    </row>
    <row r="3" spans="1:29" s="1" customFormat="1" x14ac:dyDescent="0.25">
      <c r="A3" s="395" t="s">
        <v>0</v>
      </c>
      <c r="B3" s="396" t="s">
        <v>8</v>
      </c>
      <c r="C3" s="389" t="s">
        <v>45</v>
      </c>
      <c r="D3" s="390" t="s">
        <v>7</v>
      </c>
      <c r="E3" s="391" t="s">
        <v>46</v>
      </c>
      <c r="F3" s="392"/>
      <c r="G3" s="392"/>
      <c r="H3" s="392"/>
      <c r="I3" s="392"/>
      <c r="J3" s="393"/>
      <c r="K3" s="388" t="s">
        <v>247</v>
      </c>
      <c r="L3" s="388"/>
      <c r="M3" s="388"/>
      <c r="N3" s="388"/>
      <c r="O3" s="388"/>
      <c r="P3" s="388"/>
      <c r="Q3" s="388" t="s">
        <v>248</v>
      </c>
      <c r="R3" s="388"/>
      <c r="S3" s="388"/>
      <c r="T3" s="388"/>
      <c r="U3" s="388"/>
      <c r="V3" s="388"/>
      <c r="W3" s="387" t="s">
        <v>345</v>
      </c>
      <c r="X3" s="387"/>
      <c r="Y3" s="387"/>
      <c r="Z3" s="387"/>
      <c r="AA3" s="387"/>
      <c r="AB3" s="387"/>
      <c r="AC3" s="385" t="s">
        <v>48</v>
      </c>
    </row>
    <row r="4" spans="1:29" s="2" customFormat="1" ht="39.75" customHeight="1" x14ac:dyDescent="0.25">
      <c r="A4" s="395"/>
      <c r="B4" s="397"/>
      <c r="C4" s="389"/>
      <c r="D4" s="390"/>
      <c r="E4" s="5" t="s">
        <v>1</v>
      </c>
      <c r="F4" s="25" t="s">
        <v>2</v>
      </c>
      <c r="G4" s="25" t="s">
        <v>3</v>
      </c>
      <c r="H4" s="25" t="s">
        <v>4</v>
      </c>
      <c r="I4" s="25" t="s">
        <v>5</v>
      </c>
      <c r="J4" s="78" t="s">
        <v>6</v>
      </c>
      <c r="K4" s="73" t="s">
        <v>1</v>
      </c>
      <c r="L4" s="25" t="s">
        <v>2</v>
      </c>
      <c r="M4" s="25" t="s">
        <v>3</v>
      </c>
      <c r="N4" s="25" t="s">
        <v>4</v>
      </c>
      <c r="O4" s="25" t="s">
        <v>5</v>
      </c>
      <c r="P4" s="78" t="s">
        <v>6</v>
      </c>
      <c r="Q4" s="73" t="s">
        <v>1</v>
      </c>
      <c r="R4" s="25" t="s">
        <v>2</v>
      </c>
      <c r="S4" s="25" t="s">
        <v>3</v>
      </c>
      <c r="T4" s="25" t="s">
        <v>4</v>
      </c>
      <c r="U4" s="25" t="s">
        <v>5</v>
      </c>
      <c r="V4" s="78" t="s">
        <v>6</v>
      </c>
      <c r="W4" s="73" t="s">
        <v>1</v>
      </c>
      <c r="X4" s="31" t="s">
        <v>2</v>
      </c>
      <c r="Y4" s="31" t="s">
        <v>3</v>
      </c>
      <c r="Z4" s="31" t="s">
        <v>4</v>
      </c>
      <c r="AA4" s="31" t="s">
        <v>5</v>
      </c>
      <c r="AB4" s="92" t="s">
        <v>6</v>
      </c>
      <c r="AC4" s="386"/>
    </row>
    <row r="5" spans="1:29" ht="26.25" customHeight="1" x14ac:dyDescent="0.25">
      <c r="A5" s="401" t="s">
        <v>148</v>
      </c>
      <c r="B5" s="398" t="s">
        <v>245</v>
      </c>
      <c r="C5" s="152" t="s">
        <v>9</v>
      </c>
      <c r="D5" s="156"/>
      <c r="E5" s="157">
        <f>E6+E7+E8</f>
        <v>136077.71</v>
      </c>
      <c r="F5" s="157">
        <f t="shared" ref="F5:AB5" si="0">F6+F7+F8</f>
        <v>105855.47</v>
      </c>
      <c r="G5" s="157">
        <f t="shared" si="0"/>
        <v>2160.2600000000002</v>
      </c>
      <c r="H5" s="157">
        <f t="shared" si="0"/>
        <v>1578.1499999999999</v>
      </c>
      <c r="I5" s="157">
        <f t="shared" si="0"/>
        <v>3034.11</v>
      </c>
      <c r="J5" s="157">
        <f t="shared" si="0"/>
        <v>23449.72</v>
      </c>
      <c r="K5" s="361">
        <f>K6+K7+K8</f>
        <v>104651.14000000001</v>
      </c>
      <c r="L5" s="157">
        <f t="shared" si="0"/>
        <v>84304.680000000008</v>
      </c>
      <c r="M5" s="157">
        <f t="shared" si="0"/>
        <v>1720.46</v>
      </c>
      <c r="N5" s="157">
        <f t="shared" si="0"/>
        <v>247.85</v>
      </c>
      <c r="O5" s="157">
        <f t="shared" si="0"/>
        <v>18.260000000000002</v>
      </c>
      <c r="P5" s="157">
        <f t="shared" si="0"/>
        <v>18359.89</v>
      </c>
      <c r="Q5" s="361">
        <f>Q6+Q7+Q8</f>
        <v>129277.68000000001</v>
      </c>
      <c r="R5" s="157">
        <f t="shared" si="0"/>
        <v>84304.680000000008</v>
      </c>
      <c r="S5" s="157">
        <f t="shared" si="0"/>
        <v>1720.46</v>
      </c>
      <c r="T5" s="157">
        <f t="shared" si="0"/>
        <v>24874.39</v>
      </c>
      <c r="U5" s="157">
        <f t="shared" si="0"/>
        <v>18.260000000000002</v>
      </c>
      <c r="V5" s="157">
        <f t="shared" si="0"/>
        <v>18359.89</v>
      </c>
      <c r="W5" s="361">
        <f t="shared" si="0"/>
        <v>30659.836000000003</v>
      </c>
      <c r="X5" s="157">
        <f t="shared" si="0"/>
        <v>26280.730000000003</v>
      </c>
      <c r="Y5" s="157">
        <f t="shared" si="0"/>
        <v>536.38000000000011</v>
      </c>
      <c r="Z5" s="157">
        <f t="shared" si="0"/>
        <v>471.31599999999997</v>
      </c>
      <c r="AA5" s="361">
        <f t="shared" si="0"/>
        <v>1.58</v>
      </c>
      <c r="AB5" s="157">
        <f t="shared" si="0"/>
        <v>3369.83</v>
      </c>
      <c r="AC5" s="90">
        <f>W5/Q5%</f>
        <v>23.716264091372928</v>
      </c>
    </row>
    <row r="6" spans="1:29" ht="90" customHeight="1" x14ac:dyDescent="0.25">
      <c r="A6" s="402"/>
      <c r="B6" s="399"/>
      <c r="C6" s="208" t="s">
        <v>191</v>
      </c>
      <c r="D6" s="49" t="s">
        <v>68</v>
      </c>
      <c r="E6" s="37">
        <f>F6+G6+H6+I6+J6</f>
        <v>52552.87</v>
      </c>
      <c r="F6" s="36">
        <v>36051.269999999997</v>
      </c>
      <c r="G6" s="36">
        <v>735.73</v>
      </c>
      <c r="H6" s="36">
        <v>0</v>
      </c>
      <c r="I6" s="36">
        <v>0</v>
      </c>
      <c r="J6" s="84">
        <v>15765.87</v>
      </c>
      <c r="K6" s="37">
        <f>L6+M6+N6+O6+P6</f>
        <v>39466.300000000003</v>
      </c>
      <c r="L6" s="36">
        <v>27073.88</v>
      </c>
      <c r="M6" s="36">
        <v>552.53</v>
      </c>
      <c r="N6" s="36">
        <v>0</v>
      </c>
      <c r="O6" s="36">
        <v>0</v>
      </c>
      <c r="P6" s="84">
        <v>11839.89</v>
      </c>
      <c r="Q6" s="37">
        <f>R6+S6+T6+U6+V6</f>
        <v>39466.300000000003</v>
      </c>
      <c r="R6" s="36">
        <v>27073.88</v>
      </c>
      <c r="S6" s="36">
        <v>552.53</v>
      </c>
      <c r="T6" s="36">
        <v>0</v>
      </c>
      <c r="U6" s="36">
        <v>0</v>
      </c>
      <c r="V6" s="84">
        <v>11839.89</v>
      </c>
      <c r="W6" s="37">
        <f>X6+Y6+Z6+AA6+AB6</f>
        <v>0</v>
      </c>
      <c r="X6" s="36">
        <v>0</v>
      </c>
      <c r="Y6" s="36">
        <v>0</v>
      </c>
      <c r="Z6" s="36"/>
      <c r="AA6" s="36"/>
      <c r="AB6" s="84">
        <v>0</v>
      </c>
      <c r="AC6" s="90">
        <f t="shared" ref="AC6:AC12" si="1">W6/Q6%</f>
        <v>0</v>
      </c>
    </row>
    <row r="7" spans="1:29" ht="57.75" customHeight="1" x14ac:dyDescent="0.25">
      <c r="A7" s="402"/>
      <c r="B7" s="399"/>
      <c r="C7" s="208" t="s">
        <v>132</v>
      </c>
      <c r="D7" s="49" t="s">
        <v>133</v>
      </c>
      <c r="E7" s="37">
        <f t="shared" ref="E7:E12" si="2">F7+G7+H7+I7+J7</f>
        <v>18339.999999999996</v>
      </c>
      <c r="F7" s="36">
        <v>12573.4</v>
      </c>
      <c r="G7" s="36">
        <v>256.60000000000002</v>
      </c>
      <c r="H7" s="36">
        <v>1330.3</v>
      </c>
      <c r="I7" s="36">
        <v>3015.85</v>
      </c>
      <c r="J7" s="84">
        <v>1163.8499999999999</v>
      </c>
      <c r="K7" s="37">
        <f t="shared" ref="K7:K12" si="3">L7+M7+N7+O7+P7</f>
        <v>0</v>
      </c>
      <c r="L7" s="36"/>
      <c r="M7" s="36"/>
      <c r="N7" s="36"/>
      <c r="O7" s="36"/>
      <c r="P7" s="84"/>
      <c r="Q7" s="37">
        <f t="shared" ref="Q7:Q12" si="4">R7+S7+T7+U7+V7</f>
        <v>0</v>
      </c>
      <c r="R7" s="36"/>
      <c r="S7" s="36"/>
      <c r="T7" s="36"/>
      <c r="U7" s="36"/>
      <c r="V7" s="84"/>
      <c r="W7" s="37">
        <f t="shared" ref="W7:W12" si="5">X7+Y7+Z7+AA7+AB7</f>
        <v>0</v>
      </c>
      <c r="X7" s="36"/>
      <c r="Y7" s="36"/>
      <c r="Z7" s="36"/>
      <c r="AA7" s="36"/>
      <c r="AB7" s="84"/>
      <c r="AC7" s="90" t="e">
        <f t="shared" si="1"/>
        <v>#DIV/0!</v>
      </c>
    </row>
    <row r="8" spans="1:29" ht="82.5" customHeight="1" x14ac:dyDescent="0.25">
      <c r="A8" s="402"/>
      <c r="B8" s="399"/>
      <c r="C8" s="316" t="s">
        <v>192</v>
      </c>
      <c r="D8" s="216" t="s">
        <v>68</v>
      </c>
      <c r="E8" s="37">
        <f>E9</f>
        <v>65184.840000000004</v>
      </c>
      <c r="F8" s="37">
        <f t="shared" ref="F8:AB8" si="6">F9</f>
        <v>57230.8</v>
      </c>
      <c r="G8" s="37">
        <f t="shared" si="6"/>
        <v>1167.93</v>
      </c>
      <c r="H8" s="37">
        <f t="shared" si="6"/>
        <v>247.85</v>
      </c>
      <c r="I8" s="37">
        <f t="shared" si="6"/>
        <v>18.260000000000002</v>
      </c>
      <c r="J8" s="37">
        <f t="shared" si="6"/>
        <v>6520</v>
      </c>
      <c r="K8" s="37">
        <f t="shared" si="6"/>
        <v>65184.840000000004</v>
      </c>
      <c r="L8" s="37">
        <f t="shared" si="6"/>
        <v>57230.8</v>
      </c>
      <c r="M8" s="37">
        <f t="shared" si="6"/>
        <v>1167.93</v>
      </c>
      <c r="N8" s="37">
        <f t="shared" si="6"/>
        <v>247.85</v>
      </c>
      <c r="O8" s="37">
        <f t="shared" si="6"/>
        <v>18.260000000000002</v>
      </c>
      <c r="P8" s="37">
        <f t="shared" si="6"/>
        <v>6520</v>
      </c>
      <c r="Q8" s="37">
        <f t="shared" si="6"/>
        <v>89811.38</v>
      </c>
      <c r="R8" s="37">
        <f t="shared" si="6"/>
        <v>57230.8</v>
      </c>
      <c r="S8" s="37">
        <f t="shared" si="6"/>
        <v>1167.93</v>
      </c>
      <c r="T8" s="37">
        <f t="shared" si="6"/>
        <v>24874.39</v>
      </c>
      <c r="U8" s="37">
        <f t="shared" si="6"/>
        <v>18.260000000000002</v>
      </c>
      <c r="V8" s="37">
        <f t="shared" si="6"/>
        <v>6520</v>
      </c>
      <c r="W8" s="37">
        <f t="shared" si="6"/>
        <v>30659.836000000003</v>
      </c>
      <c r="X8" s="37">
        <f t="shared" si="6"/>
        <v>26280.730000000003</v>
      </c>
      <c r="Y8" s="37">
        <f t="shared" si="6"/>
        <v>536.38000000000011</v>
      </c>
      <c r="Z8" s="37">
        <f t="shared" si="6"/>
        <v>471.31599999999997</v>
      </c>
      <c r="AA8" s="37">
        <f t="shared" si="6"/>
        <v>1.58</v>
      </c>
      <c r="AB8" s="37">
        <f t="shared" si="6"/>
        <v>3369.83</v>
      </c>
      <c r="AC8" s="217">
        <f t="shared" si="1"/>
        <v>34.138030169450687</v>
      </c>
    </row>
    <row r="9" spans="1:29" ht="85.5" customHeight="1" x14ac:dyDescent="0.25">
      <c r="A9" s="402"/>
      <c r="B9" s="399"/>
      <c r="C9" s="208" t="s">
        <v>193</v>
      </c>
      <c r="D9" s="49" t="s">
        <v>68</v>
      </c>
      <c r="E9" s="37">
        <f>E10+E11+E12</f>
        <v>65184.840000000004</v>
      </c>
      <c r="F9" s="37">
        <f t="shared" ref="F9:AB9" si="7">F10+F11+F12</f>
        <v>57230.8</v>
      </c>
      <c r="G9" s="37">
        <f t="shared" si="7"/>
        <v>1167.93</v>
      </c>
      <c r="H9" s="37">
        <f t="shared" si="7"/>
        <v>247.85</v>
      </c>
      <c r="I9" s="37">
        <f t="shared" si="7"/>
        <v>18.260000000000002</v>
      </c>
      <c r="J9" s="37">
        <f t="shared" si="7"/>
        <v>6520</v>
      </c>
      <c r="K9" s="37">
        <f t="shared" si="7"/>
        <v>65184.840000000004</v>
      </c>
      <c r="L9" s="37">
        <f t="shared" si="7"/>
        <v>57230.8</v>
      </c>
      <c r="M9" s="37">
        <f t="shared" si="7"/>
        <v>1167.93</v>
      </c>
      <c r="N9" s="37">
        <f t="shared" si="7"/>
        <v>247.85</v>
      </c>
      <c r="O9" s="37">
        <f t="shared" si="7"/>
        <v>18.260000000000002</v>
      </c>
      <c r="P9" s="37">
        <f t="shared" si="7"/>
        <v>6520</v>
      </c>
      <c r="Q9" s="37">
        <f t="shared" si="7"/>
        <v>89811.38</v>
      </c>
      <c r="R9" s="37">
        <f t="shared" si="7"/>
        <v>57230.8</v>
      </c>
      <c r="S9" s="37">
        <f t="shared" si="7"/>
        <v>1167.93</v>
      </c>
      <c r="T9" s="37">
        <f t="shared" si="7"/>
        <v>24874.39</v>
      </c>
      <c r="U9" s="37">
        <f t="shared" si="7"/>
        <v>18.260000000000002</v>
      </c>
      <c r="V9" s="37">
        <f t="shared" si="7"/>
        <v>6520</v>
      </c>
      <c r="W9" s="37">
        <f t="shared" si="7"/>
        <v>30659.836000000003</v>
      </c>
      <c r="X9" s="37">
        <f t="shared" si="7"/>
        <v>26280.730000000003</v>
      </c>
      <c r="Y9" s="37">
        <f t="shared" si="7"/>
        <v>536.38000000000011</v>
      </c>
      <c r="Z9" s="37">
        <f t="shared" si="7"/>
        <v>471.31599999999997</v>
      </c>
      <c r="AA9" s="37">
        <f t="shared" si="7"/>
        <v>1.58</v>
      </c>
      <c r="AB9" s="37">
        <f t="shared" si="7"/>
        <v>3369.83</v>
      </c>
      <c r="AC9" s="217">
        <f t="shared" si="1"/>
        <v>34.138030169450687</v>
      </c>
    </row>
    <row r="10" spans="1:29" ht="118.5" customHeight="1" x14ac:dyDescent="0.25">
      <c r="A10" s="402"/>
      <c r="B10" s="399"/>
      <c r="C10" s="208" t="s">
        <v>194</v>
      </c>
      <c r="D10" s="323" t="s">
        <v>68</v>
      </c>
      <c r="E10" s="37">
        <f t="shared" si="2"/>
        <v>55808.520000000004</v>
      </c>
      <c r="F10" s="36">
        <v>48062.3</v>
      </c>
      <c r="G10" s="36">
        <v>980.9</v>
      </c>
      <c r="H10" s="36">
        <v>245.32</v>
      </c>
      <c r="I10" s="36">
        <v>0</v>
      </c>
      <c r="J10" s="84">
        <v>6520</v>
      </c>
      <c r="K10" s="37">
        <f t="shared" si="3"/>
        <v>55808.520000000004</v>
      </c>
      <c r="L10" s="36">
        <v>48062.3</v>
      </c>
      <c r="M10" s="36">
        <v>980.9</v>
      </c>
      <c r="N10" s="36">
        <v>245.32</v>
      </c>
      <c r="O10" s="36">
        <v>0</v>
      </c>
      <c r="P10" s="84">
        <v>6520</v>
      </c>
      <c r="Q10" s="37">
        <f t="shared" si="4"/>
        <v>80435.06</v>
      </c>
      <c r="R10" s="36">
        <v>48062.3</v>
      </c>
      <c r="S10" s="36">
        <v>980.9</v>
      </c>
      <c r="T10" s="36">
        <f>245.32+24626.54</f>
        <v>24871.86</v>
      </c>
      <c r="U10" s="36">
        <v>0</v>
      </c>
      <c r="V10" s="84">
        <v>6520</v>
      </c>
      <c r="W10" s="365">
        <f t="shared" si="5"/>
        <v>24691.376000000004</v>
      </c>
      <c r="X10" s="36">
        <v>20444.650000000001</v>
      </c>
      <c r="Y10" s="36">
        <v>417.24</v>
      </c>
      <c r="Z10" s="36">
        <f>114.6+345.056</f>
        <v>459.65599999999995</v>
      </c>
      <c r="AA10" s="36">
        <v>0</v>
      </c>
      <c r="AB10" s="84">
        <v>3369.83</v>
      </c>
      <c r="AC10" s="90">
        <f t="shared" si="1"/>
        <v>30.69728051424342</v>
      </c>
    </row>
    <row r="11" spans="1:29" ht="109.5" customHeight="1" x14ac:dyDescent="0.25">
      <c r="A11" s="402"/>
      <c r="B11" s="399"/>
      <c r="C11" s="208" t="s">
        <v>195</v>
      </c>
      <c r="D11" s="323" t="s">
        <v>68</v>
      </c>
      <c r="E11" s="37">
        <f t="shared" si="2"/>
        <v>8235.25</v>
      </c>
      <c r="F11" s="36">
        <v>8052.7</v>
      </c>
      <c r="G11" s="36">
        <v>164.29</v>
      </c>
      <c r="H11" s="36">
        <v>0</v>
      </c>
      <c r="I11" s="36">
        <v>18.260000000000002</v>
      </c>
      <c r="J11" s="84">
        <v>0</v>
      </c>
      <c r="K11" s="37">
        <f t="shared" si="3"/>
        <v>8235.25</v>
      </c>
      <c r="L11" s="36">
        <v>8052.7</v>
      </c>
      <c r="M11" s="36">
        <v>164.29</v>
      </c>
      <c r="N11" s="36">
        <v>0</v>
      </c>
      <c r="O11" s="36">
        <v>18.260000000000002</v>
      </c>
      <c r="P11" s="84">
        <v>0</v>
      </c>
      <c r="Q11" s="37">
        <f t="shared" si="4"/>
        <v>8235.25</v>
      </c>
      <c r="R11" s="36">
        <v>8052.7</v>
      </c>
      <c r="S11" s="36">
        <v>164.29</v>
      </c>
      <c r="T11" s="36">
        <v>0</v>
      </c>
      <c r="U11" s="36">
        <v>18.260000000000002</v>
      </c>
      <c r="V11" s="84">
        <v>0</v>
      </c>
      <c r="W11" s="365">
        <f t="shared" si="5"/>
        <v>5257.6799999999994</v>
      </c>
      <c r="X11" s="36">
        <v>5141.08</v>
      </c>
      <c r="Y11" s="36">
        <v>104.94</v>
      </c>
      <c r="Z11" s="36">
        <v>11.66</v>
      </c>
      <c r="AA11" s="36">
        <v>0</v>
      </c>
      <c r="AB11" s="84">
        <v>0</v>
      </c>
      <c r="AC11" s="90">
        <f t="shared" si="1"/>
        <v>63.843599162138354</v>
      </c>
    </row>
    <row r="12" spans="1:29" ht="140.25" customHeight="1" x14ac:dyDescent="0.25">
      <c r="A12" s="430"/>
      <c r="B12" s="431"/>
      <c r="C12" s="208" t="s">
        <v>196</v>
      </c>
      <c r="D12" s="34" t="s">
        <v>68</v>
      </c>
      <c r="E12" s="37">
        <f t="shared" si="2"/>
        <v>1141.07</v>
      </c>
      <c r="F12" s="36">
        <v>1115.8</v>
      </c>
      <c r="G12" s="36">
        <v>22.74</v>
      </c>
      <c r="H12" s="36">
        <v>2.5299999999999998</v>
      </c>
      <c r="I12" s="36">
        <v>0</v>
      </c>
      <c r="J12" s="84">
        <v>0</v>
      </c>
      <c r="K12" s="37">
        <f t="shared" si="3"/>
        <v>1141.07</v>
      </c>
      <c r="L12" s="36">
        <v>1115.8</v>
      </c>
      <c r="M12" s="36">
        <v>22.74</v>
      </c>
      <c r="N12" s="36">
        <v>2.5299999999999998</v>
      </c>
      <c r="O12" s="36">
        <v>0</v>
      </c>
      <c r="P12" s="84">
        <v>0</v>
      </c>
      <c r="Q12" s="37">
        <f t="shared" si="4"/>
        <v>1141.07</v>
      </c>
      <c r="R12" s="36">
        <v>1115.8</v>
      </c>
      <c r="S12" s="36">
        <v>22.74</v>
      </c>
      <c r="T12" s="36">
        <v>2.5299999999999998</v>
      </c>
      <c r="U12" s="36">
        <v>0</v>
      </c>
      <c r="V12" s="84">
        <v>0</v>
      </c>
      <c r="W12" s="37">
        <f t="shared" si="5"/>
        <v>710.78000000000009</v>
      </c>
      <c r="X12" s="36">
        <v>695</v>
      </c>
      <c r="Y12" s="36">
        <v>14.2</v>
      </c>
      <c r="Z12" s="36">
        <v>0</v>
      </c>
      <c r="AA12" s="36">
        <v>1.58</v>
      </c>
      <c r="AB12" s="84">
        <v>0</v>
      </c>
      <c r="AC12" s="90">
        <f t="shared" si="1"/>
        <v>62.290657014907076</v>
      </c>
    </row>
    <row r="15" spans="1:29" x14ac:dyDescent="0.25">
      <c r="Q15" s="4">
        <v>89811.384319999997</v>
      </c>
    </row>
    <row r="16" spans="1:29" x14ac:dyDescent="0.25">
      <c r="Q16" s="383"/>
    </row>
    <row r="19" spans="17:17" x14ac:dyDescent="0.25">
      <c r="Q19" s="383">
        <f>Q15+Q6</f>
        <v>129277.68432</v>
      </c>
    </row>
    <row r="21" spans="17:17" x14ac:dyDescent="0.25">
      <c r="Q21" s="383">
        <f>Q19-Q5</f>
        <v>4.3199999927310273E-3</v>
      </c>
    </row>
  </sheetData>
  <mergeCells count="12">
    <mergeCell ref="A5:A12"/>
    <mergeCell ref="B5:B12"/>
    <mergeCell ref="K3:P3"/>
    <mergeCell ref="Q3:V3"/>
    <mergeCell ref="W3:AB3"/>
    <mergeCell ref="B1:K2"/>
    <mergeCell ref="AC3:AC4"/>
    <mergeCell ref="A3:A4"/>
    <mergeCell ref="B3:B4"/>
    <mergeCell ref="C3:C4"/>
    <mergeCell ref="D3:D4"/>
    <mergeCell ref="E3:J3"/>
  </mergeCells>
  <pageMargins left="0.23622047244094491" right="0.23622047244094491" top="0.74803149606299213" bottom="0.74803149606299213" header="0.31496062992125984" footer="0.31496062992125984"/>
  <pageSetup paperSize="9" scale="3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C51"/>
  <sheetViews>
    <sheetView zoomScaleNormal="100" zoomScaleSheetLayoutView="30" workbookViewId="0">
      <pane xSplit="4" ySplit="5" topLeftCell="R27" activePane="bottomRight" state="frozen"/>
      <selection pane="topRight" activeCell="E1" sqref="E1"/>
      <selection pane="bottomLeft" activeCell="A6" sqref="A6"/>
      <selection pane="bottomRight" activeCell="X24" sqref="X24"/>
    </sheetView>
  </sheetViews>
  <sheetFormatPr defaultRowHeight="15" x14ac:dyDescent="0.25"/>
  <cols>
    <col min="1" max="1" width="4.85546875" style="6" customWidth="1"/>
    <col min="2" max="2" width="36.7109375" style="7" customWidth="1"/>
    <col min="3" max="3" width="21.85546875" style="4" customWidth="1"/>
    <col min="4" max="4" width="22.5703125" style="4" customWidth="1"/>
    <col min="5" max="5" width="16.5703125" style="6" customWidth="1"/>
    <col min="6" max="7" width="13.140625" style="4" customWidth="1"/>
    <col min="8" max="8" width="11.5703125" style="4" customWidth="1"/>
    <col min="9" max="9" width="10.42578125" style="4" customWidth="1"/>
    <col min="10" max="10" width="12.42578125" style="4" customWidth="1"/>
    <col min="11" max="11" width="12.7109375" style="6" customWidth="1"/>
    <col min="12" max="12" width="11.85546875" style="4" customWidth="1"/>
    <col min="13" max="13" width="11.28515625" style="4" customWidth="1"/>
    <col min="14" max="14" width="12" style="4" customWidth="1"/>
    <col min="15" max="15" width="8.85546875" style="4" customWidth="1"/>
    <col min="16" max="16" width="11.42578125" style="4" customWidth="1"/>
    <col min="17" max="17" width="12.7109375" style="4" customWidth="1"/>
    <col min="18" max="18" width="12.85546875" style="4" customWidth="1"/>
    <col min="19" max="19" width="11.5703125" style="4" customWidth="1"/>
    <col min="20" max="20" width="10.7109375" style="4" customWidth="1"/>
    <col min="21" max="21" width="10.5703125" style="4" customWidth="1"/>
    <col min="22" max="22" width="18" style="4" customWidth="1"/>
    <col min="23" max="23" width="11.5703125" style="30" customWidth="1"/>
    <col min="24" max="24" width="11.7109375" style="30" customWidth="1"/>
    <col min="25" max="25" width="12.42578125" style="30" customWidth="1"/>
    <col min="26" max="26" width="11.5703125" style="30" customWidth="1"/>
    <col min="27" max="27" width="11" style="30" customWidth="1"/>
    <col min="28" max="28" width="7.85546875" style="30" customWidth="1"/>
    <col min="29" max="29" width="12.42578125" style="24" bestFit="1" customWidth="1"/>
    <col min="30" max="16384" width="9.140625" style="24"/>
  </cols>
  <sheetData>
    <row r="1" spans="1:29" x14ac:dyDescent="0.25">
      <c r="A1" s="8"/>
      <c r="B1" s="9"/>
      <c r="C1" s="8"/>
      <c r="E1" s="8"/>
      <c r="K1" s="8"/>
    </row>
    <row r="2" spans="1:29" ht="49.5" customHeight="1" x14ac:dyDescent="0.25">
      <c r="A2" s="8"/>
      <c r="B2" s="9"/>
      <c r="C2" s="394" t="s">
        <v>344</v>
      </c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</row>
    <row r="3" spans="1:29" s="1" customFormat="1" x14ac:dyDescent="0.25">
      <c r="A3" s="395" t="s">
        <v>0</v>
      </c>
      <c r="B3" s="396" t="s">
        <v>8</v>
      </c>
      <c r="C3" s="389" t="s">
        <v>45</v>
      </c>
      <c r="D3" s="390" t="s">
        <v>7</v>
      </c>
      <c r="E3" s="391" t="s">
        <v>46</v>
      </c>
      <c r="F3" s="392"/>
      <c r="G3" s="392"/>
      <c r="H3" s="392"/>
      <c r="I3" s="392"/>
      <c r="J3" s="393"/>
      <c r="K3" s="388" t="s">
        <v>247</v>
      </c>
      <c r="L3" s="388"/>
      <c r="M3" s="388"/>
      <c r="N3" s="388"/>
      <c r="O3" s="388"/>
      <c r="P3" s="388"/>
      <c r="Q3" s="388" t="s">
        <v>248</v>
      </c>
      <c r="R3" s="388"/>
      <c r="S3" s="388"/>
      <c r="T3" s="388"/>
      <c r="U3" s="388"/>
      <c r="V3" s="388"/>
      <c r="W3" s="387" t="s">
        <v>345</v>
      </c>
      <c r="X3" s="387"/>
      <c r="Y3" s="387"/>
      <c r="Z3" s="387"/>
      <c r="AA3" s="387"/>
      <c r="AB3" s="387"/>
      <c r="AC3" s="385" t="s">
        <v>48</v>
      </c>
    </row>
    <row r="4" spans="1:29" s="2" customFormat="1" ht="39.75" customHeight="1" x14ac:dyDescent="0.25">
      <c r="A4" s="395"/>
      <c r="B4" s="397"/>
      <c r="C4" s="389"/>
      <c r="D4" s="390"/>
      <c r="E4" s="5" t="s">
        <v>1</v>
      </c>
      <c r="F4" s="25" t="s">
        <v>2</v>
      </c>
      <c r="G4" s="25" t="s">
        <v>3</v>
      </c>
      <c r="H4" s="25" t="s">
        <v>4</v>
      </c>
      <c r="I4" s="25" t="s">
        <v>5</v>
      </c>
      <c r="J4" s="78" t="s">
        <v>6</v>
      </c>
      <c r="K4" s="73" t="s">
        <v>1</v>
      </c>
      <c r="L4" s="25" t="s">
        <v>2</v>
      </c>
      <c r="M4" s="25" t="s">
        <v>3</v>
      </c>
      <c r="N4" s="25" t="s">
        <v>4</v>
      </c>
      <c r="O4" s="25" t="s">
        <v>5</v>
      </c>
      <c r="P4" s="78" t="s">
        <v>6</v>
      </c>
      <c r="Q4" s="73" t="s">
        <v>1</v>
      </c>
      <c r="R4" s="25" t="s">
        <v>2</v>
      </c>
      <c r="S4" s="25" t="s">
        <v>3</v>
      </c>
      <c r="T4" s="25" t="s">
        <v>4</v>
      </c>
      <c r="U4" s="25" t="s">
        <v>5</v>
      </c>
      <c r="V4" s="78" t="s">
        <v>6</v>
      </c>
      <c r="W4" s="73" t="s">
        <v>1</v>
      </c>
      <c r="X4" s="31" t="s">
        <v>2</v>
      </c>
      <c r="Y4" s="31" t="s">
        <v>3</v>
      </c>
      <c r="Z4" s="31" t="s">
        <v>4</v>
      </c>
      <c r="AA4" s="31" t="s">
        <v>5</v>
      </c>
      <c r="AB4" s="92" t="s">
        <v>6</v>
      </c>
      <c r="AC4" s="386"/>
    </row>
    <row r="5" spans="1:29" s="1" customFormat="1" ht="19.5" customHeight="1" x14ac:dyDescent="0.25">
      <c r="A5" s="404" t="s">
        <v>57</v>
      </c>
      <c r="B5" s="403" t="s">
        <v>335</v>
      </c>
      <c r="C5" s="152" t="s">
        <v>9</v>
      </c>
      <c r="D5" s="152"/>
      <c r="E5" s="125">
        <f>E6+E7+E8+E9+E10+E11+E12+E13+E14+E20+E21+E22+E23+E24+E25+E26+E27+E50+E51</f>
        <v>683.6</v>
      </c>
      <c r="F5" s="125">
        <f t="shared" ref="F5:AB5" si="0">F6+F7+F8+F9+F10+F11+F12+F13+F14+F20+F21+F22+F23+F24+F25+F26+F27+F50+F51</f>
        <v>0</v>
      </c>
      <c r="G5" s="125">
        <f t="shared" si="0"/>
        <v>0</v>
      </c>
      <c r="H5" s="125">
        <f t="shared" si="0"/>
        <v>683.6</v>
      </c>
      <c r="I5" s="125">
        <f t="shared" si="0"/>
        <v>0</v>
      </c>
      <c r="J5" s="125">
        <f t="shared" si="0"/>
        <v>0</v>
      </c>
      <c r="K5" s="125">
        <f t="shared" si="0"/>
        <v>246.6</v>
      </c>
      <c r="L5" s="125">
        <f t="shared" si="0"/>
        <v>0</v>
      </c>
      <c r="M5" s="125">
        <f t="shared" si="0"/>
        <v>0</v>
      </c>
      <c r="N5" s="125">
        <f t="shared" si="0"/>
        <v>246.6</v>
      </c>
      <c r="O5" s="125">
        <f t="shared" si="0"/>
        <v>0</v>
      </c>
      <c r="P5" s="125">
        <f t="shared" si="0"/>
        <v>0</v>
      </c>
      <c r="Q5" s="125">
        <f t="shared" si="0"/>
        <v>246.6</v>
      </c>
      <c r="R5" s="125">
        <f t="shared" si="0"/>
        <v>0</v>
      </c>
      <c r="S5" s="125">
        <f t="shared" si="0"/>
        <v>0</v>
      </c>
      <c r="T5" s="125">
        <f t="shared" si="0"/>
        <v>246.6</v>
      </c>
      <c r="U5" s="125">
        <f t="shared" si="0"/>
        <v>0</v>
      </c>
      <c r="V5" s="125">
        <f t="shared" si="0"/>
        <v>0</v>
      </c>
      <c r="W5" s="125">
        <f t="shared" si="0"/>
        <v>132.5</v>
      </c>
      <c r="X5" s="125">
        <f t="shared" si="0"/>
        <v>0</v>
      </c>
      <c r="Y5" s="125">
        <f t="shared" si="0"/>
        <v>0</v>
      </c>
      <c r="Z5" s="125">
        <f t="shared" si="0"/>
        <v>132.5</v>
      </c>
      <c r="AA5" s="125">
        <f t="shared" si="0"/>
        <v>0</v>
      </c>
      <c r="AB5" s="125">
        <f t="shared" si="0"/>
        <v>0</v>
      </c>
      <c r="AC5" s="48">
        <f>W5/Q5%</f>
        <v>53.730738037307383</v>
      </c>
    </row>
    <row r="6" spans="1:29" s="1" customFormat="1" ht="84" customHeight="1" x14ac:dyDescent="0.25">
      <c r="A6" s="404"/>
      <c r="B6" s="403"/>
      <c r="C6" s="60" t="s">
        <v>81</v>
      </c>
      <c r="D6" s="69" t="s">
        <v>152</v>
      </c>
      <c r="E6" s="37">
        <f>F6+G6+H6+I6+J6</f>
        <v>0</v>
      </c>
      <c r="F6" s="41"/>
      <c r="G6" s="41"/>
      <c r="H6" s="41"/>
      <c r="I6" s="41"/>
      <c r="J6" s="41"/>
      <c r="K6" s="37">
        <f t="shared" ref="K6:W20" si="1">L6+M6+N6+O6+P6</f>
        <v>0</v>
      </c>
      <c r="L6" s="41"/>
      <c r="M6" s="41"/>
      <c r="N6" s="41"/>
      <c r="O6" s="41"/>
      <c r="P6" s="41"/>
      <c r="Q6" s="37">
        <f t="shared" ref="Q6:Q10" si="2">R6+S6+T6+U6+V6</f>
        <v>0</v>
      </c>
      <c r="R6" s="41"/>
      <c r="S6" s="41"/>
      <c r="T6" s="41"/>
      <c r="U6" s="41"/>
      <c r="V6" s="41"/>
      <c r="W6" s="37">
        <f t="shared" si="1"/>
        <v>0</v>
      </c>
      <c r="X6" s="41"/>
      <c r="Y6" s="41"/>
      <c r="Z6" s="36"/>
      <c r="AA6" s="41"/>
      <c r="AB6" s="41"/>
      <c r="AC6" s="48" t="e">
        <f t="shared" ref="AC6:AC51" si="3">W6/Q6%</f>
        <v>#DIV/0!</v>
      </c>
    </row>
    <row r="7" spans="1:29" ht="277.5" customHeight="1" x14ac:dyDescent="0.25">
      <c r="A7" s="404"/>
      <c r="B7" s="403"/>
      <c r="C7" s="102" t="s">
        <v>122</v>
      </c>
      <c r="D7" s="198" t="s">
        <v>151</v>
      </c>
      <c r="E7" s="37">
        <f t="shared" ref="E7:E9" si="4">F7+G7+H7+I7+J7</f>
        <v>90</v>
      </c>
      <c r="F7" s="38"/>
      <c r="G7" s="38"/>
      <c r="H7" s="282">
        <v>90</v>
      </c>
      <c r="I7" s="38"/>
      <c r="J7" s="38"/>
      <c r="K7" s="37">
        <f t="shared" si="1"/>
        <v>30</v>
      </c>
      <c r="L7" s="38"/>
      <c r="M7" s="38"/>
      <c r="N7" s="36">
        <v>30</v>
      </c>
      <c r="O7" s="38"/>
      <c r="P7" s="38"/>
      <c r="Q7" s="37">
        <f t="shared" si="2"/>
        <v>30</v>
      </c>
      <c r="R7" s="38"/>
      <c r="S7" s="38"/>
      <c r="T7" s="36">
        <v>30</v>
      </c>
      <c r="U7" s="38"/>
      <c r="V7" s="38"/>
      <c r="W7" s="37">
        <f t="shared" ref="W7:W51" si="5">X7+Y7+Z7+AA7+AB7</f>
        <v>0</v>
      </c>
      <c r="X7" s="40"/>
      <c r="Y7" s="40"/>
      <c r="Z7" s="36"/>
      <c r="AA7" s="40"/>
      <c r="AB7" s="40"/>
      <c r="AC7" s="48">
        <f t="shared" si="3"/>
        <v>0</v>
      </c>
    </row>
    <row r="8" spans="1:29" s="134" customFormat="1" ht="86.25" customHeight="1" x14ac:dyDescent="0.25">
      <c r="A8" s="404"/>
      <c r="B8" s="403"/>
      <c r="C8" s="102" t="s">
        <v>149</v>
      </c>
      <c r="D8" s="99" t="s">
        <v>150</v>
      </c>
      <c r="E8" s="37">
        <f t="shared" si="4"/>
        <v>0</v>
      </c>
      <c r="F8" s="132"/>
      <c r="G8" s="132"/>
      <c r="H8" s="36">
        <v>0</v>
      </c>
      <c r="I8" s="132"/>
      <c r="J8" s="132"/>
      <c r="K8" s="37">
        <f t="shared" si="1"/>
        <v>0</v>
      </c>
      <c r="L8" s="132"/>
      <c r="M8" s="132"/>
      <c r="N8" s="36">
        <v>0</v>
      </c>
      <c r="O8" s="132"/>
      <c r="P8" s="132"/>
      <c r="Q8" s="37">
        <f t="shared" si="2"/>
        <v>0</v>
      </c>
      <c r="R8" s="132"/>
      <c r="S8" s="132"/>
      <c r="T8" s="36">
        <v>0</v>
      </c>
      <c r="U8" s="132"/>
      <c r="V8" s="132"/>
      <c r="W8" s="37">
        <f t="shared" si="5"/>
        <v>0</v>
      </c>
      <c r="X8" s="133"/>
      <c r="Y8" s="133"/>
      <c r="Z8" s="36"/>
      <c r="AA8" s="133"/>
      <c r="AB8" s="133"/>
      <c r="AC8" s="48" t="e">
        <f t="shared" si="3"/>
        <v>#DIV/0!</v>
      </c>
    </row>
    <row r="9" spans="1:29" ht="179.25" customHeight="1" x14ac:dyDescent="0.25">
      <c r="A9" s="404"/>
      <c r="B9" s="403"/>
      <c r="C9" s="102" t="s">
        <v>153</v>
      </c>
      <c r="D9" s="198" t="s">
        <v>151</v>
      </c>
      <c r="E9" s="37">
        <f t="shared" si="4"/>
        <v>60</v>
      </c>
      <c r="F9" s="38"/>
      <c r="G9" s="38"/>
      <c r="H9" s="36">
        <v>60</v>
      </c>
      <c r="I9" s="38"/>
      <c r="J9" s="38"/>
      <c r="K9" s="37">
        <f t="shared" si="1"/>
        <v>20</v>
      </c>
      <c r="L9" s="38"/>
      <c r="M9" s="38"/>
      <c r="N9" s="36">
        <v>20</v>
      </c>
      <c r="O9" s="38"/>
      <c r="P9" s="38"/>
      <c r="Q9" s="37">
        <f t="shared" si="2"/>
        <v>20</v>
      </c>
      <c r="R9" s="38"/>
      <c r="S9" s="38"/>
      <c r="T9" s="36">
        <v>20</v>
      </c>
      <c r="U9" s="38"/>
      <c r="V9" s="38"/>
      <c r="W9" s="37">
        <f t="shared" si="5"/>
        <v>20</v>
      </c>
      <c r="X9" s="40"/>
      <c r="Y9" s="40"/>
      <c r="Z9" s="36">
        <v>20</v>
      </c>
      <c r="AA9" s="40"/>
      <c r="AB9" s="40"/>
      <c r="AC9" s="48">
        <f t="shared" si="3"/>
        <v>100</v>
      </c>
    </row>
    <row r="10" spans="1:29" ht="144" customHeight="1" x14ac:dyDescent="0.25">
      <c r="A10" s="404"/>
      <c r="B10" s="403"/>
      <c r="C10" s="102" t="s">
        <v>154</v>
      </c>
      <c r="D10" s="111" t="s">
        <v>151</v>
      </c>
      <c r="E10" s="37">
        <f>F10+G10+H10+I10+J10</f>
        <v>15</v>
      </c>
      <c r="F10" s="38"/>
      <c r="G10" s="38"/>
      <c r="H10" s="36">
        <v>15</v>
      </c>
      <c r="I10" s="38"/>
      <c r="J10" s="38"/>
      <c r="K10" s="37">
        <f t="shared" si="1"/>
        <v>5</v>
      </c>
      <c r="L10" s="38"/>
      <c r="M10" s="38"/>
      <c r="N10" s="36">
        <v>5</v>
      </c>
      <c r="O10" s="38"/>
      <c r="P10" s="38"/>
      <c r="Q10" s="37">
        <f t="shared" si="2"/>
        <v>5</v>
      </c>
      <c r="R10" s="38"/>
      <c r="S10" s="38"/>
      <c r="T10" s="36">
        <v>5</v>
      </c>
      <c r="U10" s="38"/>
      <c r="V10" s="38"/>
      <c r="W10" s="37">
        <f t="shared" si="5"/>
        <v>0</v>
      </c>
      <c r="X10" s="38"/>
      <c r="Y10" s="38"/>
      <c r="Z10" s="36"/>
      <c r="AA10" s="38"/>
      <c r="AB10" s="38"/>
      <c r="AC10" s="48">
        <f t="shared" si="3"/>
        <v>0</v>
      </c>
    </row>
    <row r="11" spans="1:29" ht="215.25" customHeight="1" x14ac:dyDescent="0.25">
      <c r="A11" s="404"/>
      <c r="B11" s="403"/>
      <c r="C11" s="102" t="s">
        <v>155</v>
      </c>
      <c r="D11" s="99" t="s">
        <v>151</v>
      </c>
      <c r="E11" s="37">
        <f>F11+G11+H11+I11+J11</f>
        <v>15</v>
      </c>
      <c r="F11" s="38"/>
      <c r="G11" s="38"/>
      <c r="H11" s="36">
        <v>15</v>
      </c>
      <c r="I11" s="38"/>
      <c r="J11" s="38"/>
      <c r="K11" s="37">
        <f t="shared" si="1"/>
        <v>5</v>
      </c>
      <c r="L11" s="38"/>
      <c r="M11" s="38"/>
      <c r="N11" s="36">
        <v>5</v>
      </c>
      <c r="O11" s="38"/>
      <c r="P11" s="38"/>
      <c r="Q11" s="37">
        <f t="shared" ref="Q11:Q20" si="6">R11+S11+T11+U11+V11</f>
        <v>5</v>
      </c>
      <c r="R11" s="38"/>
      <c r="S11" s="38"/>
      <c r="T11" s="36">
        <v>5</v>
      </c>
      <c r="U11" s="38"/>
      <c r="V11" s="38"/>
      <c r="W11" s="37">
        <f t="shared" si="5"/>
        <v>0</v>
      </c>
      <c r="X11" s="40"/>
      <c r="Y11" s="40"/>
      <c r="Z11" s="36"/>
      <c r="AA11" s="40"/>
      <c r="AB11" s="40"/>
      <c r="AC11" s="48">
        <f t="shared" si="3"/>
        <v>0</v>
      </c>
    </row>
    <row r="12" spans="1:29" ht="71.25" customHeight="1" x14ac:dyDescent="0.25">
      <c r="A12" s="404"/>
      <c r="B12" s="403"/>
      <c r="C12" s="102"/>
      <c r="D12" s="99" t="s">
        <v>151</v>
      </c>
      <c r="E12" s="37">
        <f t="shared" ref="E12:E20" si="7">F12+G12+H12+I12+J12</f>
        <v>0</v>
      </c>
      <c r="F12" s="38"/>
      <c r="G12" s="38"/>
      <c r="H12" s="36">
        <v>0</v>
      </c>
      <c r="I12" s="38"/>
      <c r="J12" s="38"/>
      <c r="K12" s="37">
        <f t="shared" si="1"/>
        <v>0</v>
      </c>
      <c r="L12" s="38"/>
      <c r="M12" s="38"/>
      <c r="N12" s="36">
        <v>0</v>
      </c>
      <c r="O12" s="38"/>
      <c r="P12" s="38"/>
      <c r="Q12" s="37">
        <f t="shared" si="6"/>
        <v>0</v>
      </c>
      <c r="R12" s="38"/>
      <c r="S12" s="38"/>
      <c r="T12" s="36">
        <v>0</v>
      </c>
      <c r="U12" s="38"/>
      <c r="V12" s="38"/>
      <c r="W12" s="37">
        <f t="shared" si="5"/>
        <v>0</v>
      </c>
      <c r="X12" s="40"/>
      <c r="Y12" s="40"/>
      <c r="Z12" s="36"/>
      <c r="AA12" s="40"/>
      <c r="AB12" s="40"/>
      <c r="AC12" s="48" t="e">
        <f t="shared" si="3"/>
        <v>#DIV/0!</v>
      </c>
    </row>
    <row r="13" spans="1:29" ht="62.25" customHeight="1" x14ac:dyDescent="0.25">
      <c r="A13" s="404"/>
      <c r="B13" s="403"/>
      <c r="C13" s="104" t="s">
        <v>69</v>
      </c>
      <c r="D13" s="99" t="s">
        <v>151</v>
      </c>
      <c r="E13" s="37">
        <f t="shared" si="7"/>
        <v>60</v>
      </c>
      <c r="F13" s="38"/>
      <c r="G13" s="38"/>
      <c r="H13" s="36">
        <v>60</v>
      </c>
      <c r="I13" s="38"/>
      <c r="J13" s="38"/>
      <c r="K13" s="37">
        <f t="shared" si="1"/>
        <v>20</v>
      </c>
      <c r="L13" s="38"/>
      <c r="M13" s="38"/>
      <c r="N13" s="36">
        <v>20</v>
      </c>
      <c r="O13" s="38"/>
      <c r="P13" s="38"/>
      <c r="Q13" s="37">
        <f t="shared" si="6"/>
        <v>20</v>
      </c>
      <c r="R13" s="38"/>
      <c r="S13" s="38"/>
      <c r="T13" s="36">
        <v>20</v>
      </c>
      <c r="U13" s="38"/>
      <c r="V13" s="38"/>
      <c r="W13" s="37">
        <f t="shared" si="5"/>
        <v>20</v>
      </c>
      <c r="X13" s="40"/>
      <c r="Y13" s="40"/>
      <c r="Z13" s="36">
        <v>20</v>
      </c>
      <c r="AA13" s="40"/>
      <c r="AB13" s="40"/>
      <c r="AC13" s="48">
        <f t="shared" si="3"/>
        <v>100</v>
      </c>
    </row>
    <row r="14" spans="1:29" ht="93.75" customHeight="1" x14ac:dyDescent="0.25">
      <c r="A14" s="404"/>
      <c r="B14" s="403"/>
      <c r="C14" s="131" t="s">
        <v>156</v>
      </c>
      <c r="D14" s="434" t="s">
        <v>157</v>
      </c>
      <c r="E14" s="37">
        <f>E16+E17+E18+E19+E15</f>
        <v>60</v>
      </c>
      <c r="F14" s="37">
        <f t="shared" ref="F14:AB14" si="8">F16+F17+F18+F19+F15</f>
        <v>0</v>
      </c>
      <c r="G14" s="37">
        <f t="shared" si="8"/>
        <v>0</v>
      </c>
      <c r="H14" s="37">
        <f t="shared" si="8"/>
        <v>60</v>
      </c>
      <c r="I14" s="37">
        <f t="shared" si="8"/>
        <v>0</v>
      </c>
      <c r="J14" s="37">
        <f t="shared" si="8"/>
        <v>0</v>
      </c>
      <c r="K14" s="37">
        <f t="shared" si="8"/>
        <v>20</v>
      </c>
      <c r="L14" s="37">
        <f t="shared" si="8"/>
        <v>0</v>
      </c>
      <c r="M14" s="37">
        <f t="shared" si="8"/>
        <v>0</v>
      </c>
      <c r="N14" s="37">
        <f t="shared" si="8"/>
        <v>20</v>
      </c>
      <c r="O14" s="37">
        <f t="shared" si="8"/>
        <v>0</v>
      </c>
      <c r="P14" s="37">
        <f t="shared" si="8"/>
        <v>0</v>
      </c>
      <c r="Q14" s="37">
        <f t="shared" si="8"/>
        <v>20</v>
      </c>
      <c r="R14" s="37">
        <f t="shared" si="8"/>
        <v>0</v>
      </c>
      <c r="S14" s="37">
        <f t="shared" si="8"/>
        <v>0</v>
      </c>
      <c r="T14" s="37">
        <f t="shared" si="8"/>
        <v>20</v>
      </c>
      <c r="U14" s="37">
        <f t="shared" si="8"/>
        <v>0</v>
      </c>
      <c r="V14" s="37">
        <f t="shared" si="8"/>
        <v>0</v>
      </c>
      <c r="W14" s="37">
        <f t="shared" si="8"/>
        <v>15</v>
      </c>
      <c r="X14" s="37">
        <f t="shared" si="8"/>
        <v>0</v>
      </c>
      <c r="Y14" s="37">
        <f t="shared" si="8"/>
        <v>0</v>
      </c>
      <c r="Z14" s="36">
        <f t="shared" si="8"/>
        <v>15</v>
      </c>
      <c r="AA14" s="37">
        <f t="shared" si="8"/>
        <v>0</v>
      </c>
      <c r="AB14" s="37">
        <f t="shared" si="8"/>
        <v>0</v>
      </c>
      <c r="AC14" s="212">
        <f t="shared" si="3"/>
        <v>75</v>
      </c>
    </row>
    <row r="15" spans="1:29" ht="109.5" customHeight="1" x14ac:dyDescent="0.25">
      <c r="A15" s="404"/>
      <c r="B15" s="403"/>
      <c r="C15" s="131" t="s">
        <v>353</v>
      </c>
      <c r="D15" s="434"/>
      <c r="E15" s="37">
        <f>F15+G15+H15+I15+J15</f>
        <v>10</v>
      </c>
      <c r="F15" s="36">
        <f t="shared" ref="F15:AB15" si="9">F17+F18+F19+F20</f>
        <v>0</v>
      </c>
      <c r="G15" s="36">
        <f t="shared" si="9"/>
        <v>0</v>
      </c>
      <c r="H15" s="36">
        <v>10</v>
      </c>
      <c r="I15" s="36">
        <f t="shared" si="9"/>
        <v>0</v>
      </c>
      <c r="J15" s="36">
        <f t="shared" si="9"/>
        <v>0</v>
      </c>
      <c r="K15" s="37">
        <f>L15+M15+N15+O15+P15</f>
        <v>5</v>
      </c>
      <c r="L15" s="37">
        <f t="shared" ref="L15" si="10">L17+L18+L19+L20</f>
        <v>0</v>
      </c>
      <c r="M15" s="36">
        <f t="shared" si="9"/>
        <v>0</v>
      </c>
      <c r="N15" s="36">
        <v>5</v>
      </c>
      <c r="O15" s="36">
        <f t="shared" si="9"/>
        <v>0</v>
      </c>
      <c r="P15" s="36">
        <f t="shared" si="9"/>
        <v>0</v>
      </c>
      <c r="Q15" s="37">
        <f>R15+S15+T15+U15+V15</f>
        <v>5</v>
      </c>
      <c r="R15" s="36">
        <f t="shared" si="9"/>
        <v>0</v>
      </c>
      <c r="S15" s="36">
        <f t="shared" si="9"/>
        <v>0</v>
      </c>
      <c r="T15" s="36">
        <v>5</v>
      </c>
      <c r="U15" s="36">
        <f t="shared" si="9"/>
        <v>0</v>
      </c>
      <c r="V15" s="36">
        <f t="shared" si="9"/>
        <v>0</v>
      </c>
      <c r="W15" s="36">
        <f>X15+Y15+Z15+AA15+AB15</f>
        <v>0</v>
      </c>
      <c r="X15" s="36">
        <f t="shared" si="9"/>
        <v>0</v>
      </c>
      <c r="Y15" s="36">
        <f t="shared" si="9"/>
        <v>0</v>
      </c>
      <c r="Z15" s="36"/>
      <c r="AA15" s="36">
        <f t="shared" si="9"/>
        <v>0</v>
      </c>
      <c r="AB15" s="36">
        <f t="shared" si="9"/>
        <v>0</v>
      </c>
      <c r="AC15" s="272"/>
    </row>
    <row r="16" spans="1:29" ht="120" customHeight="1" x14ac:dyDescent="0.25">
      <c r="A16" s="404"/>
      <c r="B16" s="403"/>
      <c r="C16" s="131" t="s">
        <v>295</v>
      </c>
      <c r="D16" s="434"/>
      <c r="E16" s="37">
        <f>F16+G16+H16+I16+J16</f>
        <v>15</v>
      </c>
      <c r="F16" s="38"/>
      <c r="G16" s="38"/>
      <c r="H16" s="36">
        <v>15</v>
      </c>
      <c r="I16" s="38"/>
      <c r="J16" s="38"/>
      <c r="K16" s="37">
        <f>L16+M16+N16+O16+P16</f>
        <v>5</v>
      </c>
      <c r="L16" s="38"/>
      <c r="M16" s="38"/>
      <c r="N16" s="36">
        <v>5</v>
      </c>
      <c r="O16" s="38"/>
      <c r="P16" s="38"/>
      <c r="Q16" s="37">
        <f>R16+S16+T16+U16+V16</f>
        <v>5</v>
      </c>
      <c r="R16" s="38"/>
      <c r="S16" s="38"/>
      <c r="T16" s="36">
        <v>5</v>
      </c>
      <c r="U16" s="38"/>
      <c r="V16" s="38"/>
      <c r="W16" s="37">
        <f>X16+Y16+Z16+AA16+AB16</f>
        <v>5</v>
      </c>
      <c r="X16" s="40"/>
      <c r="Y16" s="40"/>
      <c r="Z16" s="36">
        <v>5</v>
      </c>
      <c r="AA16" s="40"/>
      <c r="AB16" s="40"/>
      <c r="AC16" s="224">
        <f t="shared" si="3"/>
        <v>100</v>
      </c>
    </row>
    <row r="17" spans="1:29" ht="129.75" customHeight="1" x14ac:dyDescent="0.25">
      <c r="A17" s="404"/>
      <c r="B17" s="403"/>
      <c r="C17" s="131" t="s">
        <v>158</v>
      </c>
      <c r="D17" s="434"/>
      <c r="E17" s="37">
        <f t="shared" ref="E17:E19" si="11">F17+G17+H17+I17+J17</f>
        <v>5</v>
      </c>
      <c r="F17" s="38"/>
      <c r="G17" s="38"/>
      <c r="H17" s="36">
        <v>5</v>
      </c>
      <c r="I17" s="38"/>
      <c r="J17" s="38"/>
      <c r="K17" s="37">
        <f t="shared" ref="K17:K19" si="12">L17+M17+N17+O17+P17</f>
        <v>0</v>
      </c>
      <c r="L17" s="38"/>
      <c r="M17" s="38"/>
      <c r="N17" s="36">
        <v>0</v>
      </c>
      <c r="O17" s="38"/>
      <c r="P17" s="38"/>
      <c r="Q17" s="37">
        <f t="shared" ref="Q17:Q19" si="13">R17+S17+T17+U17+V17</f>
        <v>0</v>
      </c>
      <c r="R17" s="38"/>
      <c r="S17" s="38"/>
      <c r="T17" s="36">
        <v>0</v>
      </c>
      <c r="U17" s="38"/>
      <c r="V17" s="38"/>
      <c r="W17" s="37">
        <f t="shared" ref="W17:W19" si="14">X17+Y17+Z17+AA17+AB17</f>
        <v>0</v>
      </c>
      <c r="X17" s="40"/>
      <c r="Y17" s="40"/>
      <c r="Z17" s="36"/>
      <c r="AA17" s="40"/>
      <c r="AB17" s="40"/>
      <c r="AC17" s="224" t="e">
        <f t="shared" si="3"/>
        <v>#DIV/0!</v>
      </c>
    </row>
    <row r="18" spans="1:29" ht="117.75" customHeight="1" x14ac:dyDescent="0.25">
      <c r="A18" s="404"/>
      <c r="B18" s="403"/>
      <c r="C18" s="131" t="s">
        <v>117</v>
      </c>
      <c r="D18" s="434"/>
      <c r="E18" s="37">
        <f t="shared" si="11"/>
        <v>15</v>
      </c>
      <c r="F18" s="38"/>
      <c r="G18" s="38"/>
      <c r="H18" s="36">
        <v>15</v>
      </c>
      <c r="I18" s="38"/>
      <c r="J18" s="38"/>
      <c r="K18" s="37">
        <f t="shared" si="12"/>
        <v>5</v>
      </c>
      <c r="L18" s="38"/>
      <c r="M18" s="38"/>
      <c r="N18" s="36">
        <v>5</v>
      </c>
      <c r="O18" s="38"/>
      <c r="P18" s="38"/>
      <c r="Q18" s="37">
        <f t="shared" si="13"/>
        <v>5</v>
      </c>
      <c r="R18" s="38"/>
      <c r="S18" s="38"/>
      <c r="T18" s="36">
        <v>5</v>
      </c>
      <c r="U18" s="38"/>
      <c r="V18" s="38"/>
      <c r="W18" s="37">
        <f t="shared" si="14"/>
        <v>5</v>
      </c>
      <c r="X18" s="40"/>
      <c r="Y18" s="40"/>
      <c r="Z18" s="36">
        <v>5</v>
      </c>
      <c r="AA18" s="40"/>
      <c r="AB18" s="40"/>
      <c r="AC18" s="224">
        <f t="shared" si="3"/>
        <v>100</v>
      </c>
    </row>
    <row r="19" spans="1:29" ht="124.5" customHeight="1" x14ac:dyDescent="0.25">
      <c r="A19" s="404"/>
      <c r="B19" s="403"/>
      <c r="C19" s="131" t="s">
        <v>118</v>
      </c>
      <c r="D19" s="434"/>
      <c r="E19" s="37">
        <f t="shared" si="11"/>
        <v>15</v>
      </c>
      <c r="F19" s="38"/>
      <c r="G19" s="38"/>
      <c r="H19" s="36">
        <v>15</v>
      </c>
      <c r="I19" s="38"/>
      <c r="J19" s="38"/>
      <c r="K19" s="37">
        <f t="shared" si="12"/>
        <v>5</v>
      </c>
      <c r="L19" s="38"/>
      <c r="M19" s="38"/>
      <c r="N19" s="36">
        <v>5</v>
      </c>
      <c r="O19" s="38"/>
      <c r="P19" s="38"/>
      <c r="Q19" s="37">
        <f t="shared" si="13"/>
        <v>5</v>
      </c>
      <c r="R19" s="38"/>
      <c r="S19" s="38"/>
      <c r="T19" s="36">
        <v>5</v>
      </c>
      <c r="U19" s="38"/>
      <c r="V19" s="38"/>
      <c r="W19" s="37">
        <f t="shared" si="14"/>
        <v>5</v>
      </c>
      <c r="X19" s="40"/>
      <c r="Y19" s="40"/>
      <c r="Z19" s="36">
        <v>5</v>
      </c>
      <c r="AA19" s="40"/>
      <c r="AB19" s="40"/>
      <c r="AC19" s="224">
        <f t="shared" si="3"/>
        <v>100</v>
      </c>
    </row>
    <row r="20" spans="1:29" ht="82.5" customHeight="1" x14ac:dyDescent="0.25">
      <c r="A20" s="404"/>
      <c r="B20" s="403"/>
      <c r="C20" s="131" t="s">
        <v>159</v>
      </c>
      <c r="D20" s="99" t="s">
        <v>160</v>
      </c>
      <c r="E20" s="37">
        <f t="shared" si="7"/>
        <v>30</v>
      </c>
      <c r="F20" s="38"/>
      <c r="G20" s="38"/>
      <c r="H20" s="36">
        <v>30</v>
      </c>
      <c r="I20" s="38"/>
      <c r="J20" s="38"/>
      <c r="K20" s="37">
        <f t="shared" si="1"/>
        <v>10</v>
      </c>
      <c r="L20" s="38"/>
      <c r="M20" s="38"/>
      <c r="N20" s="36">
        <v>10</v>
      </c>
      <c r="O20" s="38"/>
      <c r="P20" s="38"/>
      <c r="Q20" s="37">
        <f t="shared" si="6"/>
        <v>10</v>
      </c>
      <c r="R20" s="38"/>
      <c r="S20" s="38"/>
      <c r="T20" s="36">
        <v>10</v>
      </c>
      <c r="U20" s="38"/>
      <c r="V20" s="38"/>
      <c r="W20" s="37">
        <f t="shared" si="5"/>
        <v>0</v>
      </c>
      <c r="X20" s="40"/>
      <c r="Y20" s="40"/>
      <c r="Z20" s="36"/>
      <c r="AA20" s="40"/>
      <c r="AB20" s="40"/>
      <c r="AC20" s="48">
        <f t="shared" si="3"/>
        <v>0</v>
      </c>
    </row>
    <row r="21" spans="1:29" ht="153" customHeight="1" x14ac:dyDescent="0.25">
      <c r="A21" s="404"/>
      <c r="B21" s="403"/>
      <c r="C21" s="131" t="s">
        <v>161</v>
      </c>
      <c r="D21" s="111" t="s">
        <v>150</v>
      </c>
      <c r="E21" s="37">
        <f t="shared" ref="E21:E51" si="15">F21+G21+H21+I21+J21</f>
        <v>40</v>
      </c>
      <c r="F21" s="38"/>
      <c r="G21" s="38"/>
      <c r="H21" s="36">
        <v>40</v>
      </c>
      <c r="I21" s="38"/>
      <c r="J21" s="38"/>
      <c r="K21" s="37">
        <f t="shared" ref="K21:K51" si="16">L21+M21+N21+O21+P21</f>
        <v>10</v>
      </c>
      <c r="L21" s="38"/>
      <c r="M21" s="38"/>
      <c r="N21" s="36">
        <v>10</v>
      </c>
      <c r="O21" s="38"/>
      <c r="P21" s="38"/>
      <c r="Q21" s="37">
        <f t="shared" ref="Q21:Q51" si="17">R21+S21+T21+U21+V21</f>
        <v>10</v>
      </c>
      <c r="R21" s="38"/>
      <c r="S21" s="38"/>
      <c r="T21" s="36">
        <v>10</v>
      </c>
      <c r="U21" s="38"/>
      <c r="V21" s="38"/>
      <c r="W21" s="37">
        <f t="shared" si="5"/>
        <v>0</v>
      </c>
      <c r="X21" s="40"/>
      <c r="Y21" s="40"/>
      <c r="Z21" s="36"/>
      <c r="AA21" s="40"/>
      <c r="AB21" s="40"/>
      <c r="AC21" s="48">
        <f t="shared" si="3"/>
        <v>0</v>
      </c>
    </row>
    <row r="22" spans="1:29" ht="113.25" customHeight="1" x14ac:dyDescent="0.25">
      <c r="A22" s="404"/>
      <c r="B22" s="403"/>
      <c r="C22" s="102" t="s">
        <v>19</v>
      </c>
      <c r="D22" s="111" t="s">
        <v>150</v>
      </c>
      <c r="E22" s="37">
        <f t="shared" si="15"/>
        <v>60</v>
      </c>
      <c r="F22" s="38"/>
      <c r="G22" s="38"/>
      <c r="H22" s="36">
        <v>60</v>
      </c>
      <c r="I22" s="38"/>
      <c r="J22" s="38"/>
      <c r="K22" s="37">
        <f t="shared" si="16"/>
        <v>20</v>
      </c>
      <c r="L22" s="38"/>
      <c r="M22" s="38"/>
      <c r="N22" s="36">
        <v>20</v>
      </c>
      <c r="O22" s="38"/>
      <c r="P22" s="38"/>
      <c r="Q22" s="37">
        <f t="shared" si="17"/>
        <v>20</v>
      </c>
      <c r="R22" s="38"/>
      <c r="S22" s="38"/>
      <c r="T22" s="36">
        <v>20</v>
      </c>
      <c r="U22" s="38"/>
      <c r="V22" s="38"/>
      <c r="W22" s="37">
        <f t="shared" si="5"/>
        <v>0</v>
      </c>
      <c r="X22" s="40"/>
      <c r="Y22" s="40"/>
      <c r="Z22" s="36"/>
      <c r="AA22" s="40"/>
      <c r="AB22" s="40"/>
      <c r="AC22" s="48">
        <f t="shared" si="3"/>
        <v>0</v>
      </c>
    </row>
    <row r="23" spans="1:29" ht="125.25" customHeight="1" x14ac:dyDescent="0.25">
      <c r="A23" s="404"/>
      <c r="B23" s="403"/>
      <c r="C23" s="131" t="s">
        <v>298</v>
      </c>
      <c r="D23" s="111" t="s">
        <v>151</v>
      </c>
      <c r="E23" s="37">
        <f t="shared" si="15"/>
        <v>30</v>
      </c>
      <c r="F23" s="38"/>
      <c r="G23" s="38"/>
      <c r="H23" s="41">
        <v>30</v>
      </c>
      <c r="I23" s="38"/>
      <c r="J23" s="38"/>
      <c r="K23" s="37">
        <f t="shared" si="16"/>
        <v>10</v>
      </c>
      <c r="L23" s="38"/>
      <c r="M23" s="38"/>
      <c r="N23" s="36">
        <v>10</v>
      </c>
      <c r="O23" s="38"/>
      <c r="P23" s="38"/>
      <c r="Q23" s="37">
        <f t="shared" si="17"/>
        <v>10</v>
      </c>
      <c r="R23" s="38"/>
      <c r="S23" s="38"/>
      <c r="T23" s="36">
        <v>10</v>
      </c>
      <c r="U23" s="38"/>
      <c r="V23" s="38"/>
      <c r="W23" s="37">
        <f t="shared" si="5"/>
        <v>0</v>
      </c>
      <c r="X23" s="40"/>
      <c r="Y23" s="40"/>
      <c r="Z23" s="36"/>
      <c r="AA23" s="40"/>
      <c r="AB23" s="40"/>
      <c r="AC23" s="48">
        <f t="shared" si="3"/>
        <v>0</v>
      </c>
    </row>
    <row r="24" spans="1:29" ht="260.25" customHeight="1" x14ac:dyDescent="0.25">
      <c r="A24" s="404"/>
      <c r="B24" s="403"/>
      <c r="C24" s="131" t="s">
        <v>119</v>
      </c>
      <c r="D24" s="111" t="s">
        <v>162</v>
      </c>
      <c r="E24" s="37">
        <f t="shared" si="15"/>
        <v>45</v>
      </c>
      <c r="F24" s="38"/>
      <c r="G24" s="38"/>
      <c r="H24" s="41">
        <v>45</v>
      </c>
      <c r="I24" s="38"/>
      <c r="J24" s="38"/>
      <c r="K24" s="37">
        <f>L24+M24+N24+O24+P24</f>
        <v>15</v>
      </c>
      <c r="L24" s="38"/>
      <c r="M24" s="38"/>
      <c r="N24" s="36">
        <v>15</v>
      </c>
      <c r="O24" s="38"/>
      <c r="P24" s="38"/>
      <c r="Q24" s="37">
        <f>R24+S24+T24+U24+V24</f>
        <v>15</v>
      </c>
      <c r="R24" s="38"/>
      <c r="S24" s="38"/>
      <c r="T24" s="36">
        <v>15</v>
      </c>
      <c r="U24" s="38"/>
      <c r="V24" s="38"/>
      <c r="W24" s="37">
        <f>X24+Y24+Z24+AA24+AB24</f>
        <v>15</v>
      </c>
      <c r="X24" s="40"/>
      <c r="Y24" s="40"/>
      <c r="Z24" s="36">
        <v>15</v>
      </c>
      <c r="AA24" s="40"/>
      <c r="AB24" s="40"/>
      <c r="AC24" s="48">
        <f t="shared" si="3"/>
        <v>100</v>
      </c>
    </row>
    <row r="25" spans="1:29" ht="107.25" customHeight="1" x14ac:dyDescent="0.25">
      <c r="A25" s="404"/>
      <c r="B25" s="403"/>
      <c r="C25" s="131" t="s">
        <v>120</v>
      </c>
      <c r="D25" s="111" t="s">
        <v>150</v>
      </c>
      <c r="E25" s="37">
        <f t="shared" si="15"/>
        <v>59.6</v>
      </c>
      <c r="F25" s="38"/>
      <c r="G25" s="38"/>
      <c r="H25" s="36">
        <v>59.6</v>
      </c>
      <c r="I25" s="38"/>
      <c r="J25" s="38"/>
      <c r="K25" s="37">
        <f t="shared" si="16"/>
        <v>39.6</v>
      </c>
      <c r="L25" s="38"/>
      <c r="M25" s="38"/>
      <c r="N25" s="36">
        <v>39.6</v>
      </c>
      <c r="O25" s="38"/>
      <c r="P25" s="38"/>
      <c r="Q25" s="37">
        <f t="shared" si="17"/>
        <v>39.6</v>
      </c>
      <c r="R25" s="38"/>
      <c r="S25" s="38"/>
      <c r="T25" s="36">
        <v>39.6</v>
      </c>
      <c r="U25" s="36"/>
      <c r="V25" s="36"/>
      <c r="W25" s="37">
        <f t="shared" ref="W25" si="18">X25+Y25+Z25+AA25+AB25</f>
        <v>53.3</v>
      </c>
      <c r="X25" s="382"/>
      <c r="Y25" s="382"/>
      <c r="Z25" s="36">
        <v>53.3</v>
      </c>
      <c r="AA25" s="382"/>
      <c r="AB25" s="382"/>
      <c r="AC25" s="48">
        <f t="shared" si="3"/>
        <v>134.59595959595958</v>
      </c>
    </row>
    <row r="26" spans="1:29" ht="141" customHeight="1" x14ac:dyDescent="0.25">
      <c r="A26" s="404"/>
      <c r="B26" s="403"/>
      <c r="C26" s="131" t="s">
        <v>121</v>
      </c>
      <c r="D26" s="111" t="s">
        <v>150</v>
      </c>
      <c r="E26" s="37">
        <f t="shared" si="15"/>
        <v>15</v>
      </c>
      <c r="F26" s="38"/>
      <c r="G26" s="38"/>
      <c r="H26" s="36">
        <v>15</v>
      </c>
      <c r="I26" s="38"/>
      <c r="J26" s="38"/>
      <c r="K26" s="37">
        <f t="shared" si="16"/>
        <v>5</v>
      </c>
      <c r="L26" s="38"/>
      <c r="M26" s="38"/>
      <c r="N26" s="36">
        <v>5</v>
      </c>
      <c r="O26" s="38"/>
      <c r="P26" s="38"/>
      <c r="Q26" s="37">
        <f t="shared" si="17"/>
        <v>5</v>
      </c>
      <c r="R26" s="38"/>
      <c r="S26" s="38"/>
      <c r="T26" s="36">
        <v>5</v>
      </c>
      <c r="U26" s="38"/>
      <c r="V26" s="38"/>
      <c r="W26" s="37">
        <f t="shared" si="5"/>
        <v>0</v>
      </c>
      <c r="X26" s="40"/>
      <c r="Y26" s="40"/>
      <c r="Z26" s="36"/>
      <c r="AA26" s="40"/>
      <c r="AB26" s="40"/>
      <c r="AC26" s="48">
        <f t="shared" si="3"/>
        <v>0</v>
      </c>
    </row>
    <row r="27" spans="1:29" ht="120.75" customHeight="1" x14ac:dyDescent="0.25">
      <c r="A27" s="404"/>
      <c r="B27" s="403"/>
      <c r="C27" s="102" t="s">
        <v>296</v>
      </c>
      <c r="D27" s="111" t="s">
        <v>151</v>
      </c>
      <c r="E27" s="37">
        <f t="shared" si="15"/>
        <v>30</v>
      </c>
      <c r="F27" s="38"/>
      <c r="G27" s="38"/>
      <c r="H27" s="36">
        <v>30</v>
      </c>
      <c r="I27" s="38"/>
      <c r="J27" s="38"/>
      <c r="K27" s="37">
        <f t="shared" si="16"/>
        <v>10</v>
      </c>
      <c r="L27" s="38"/>
      <c r="M27" s="38"/>
      <c r="N27" s="36">
        <v>10</v>
      </c>
      <c r="O27" s="38"/>
      <c r="P27" s="38"/>
      <c r="Q27" s="37">
        <f t="shared" si="17"/>
        <v>10</v>
      </c>
      <c r="R27" s="38"/>
      <c r="S27" s="38"/>
      <c r="T27" s="36">
        <v>10</v>
      </c>
      <c r="U27" s="38"/>
      <c r="V27" s="38"/>
      <c r="W27" s="37">
        <f t="shared" si="5"/>
        <v>3.2</v>
      </c>
      <c r="X27" s="40"/>
      <c r="Y27" s="40"/>
      <c r="Z27" s="36">
        <v>3.2</v>
      </c>
      <c r="AA27" s="40"/>
      <c r="AB27" s="40"/>
      <c r="AC27" s="48">
        <f t="shared" si="3"/>
        <v>32</v>
      </c>
    </row>
    <row r="28" spans="1:29" ht="30" hidden="1" customHeight="1" x14ac:dyDescent="0.25">
      <c r="A28" s="10"/>
      <c r="B28" s="403"/>
      <c r="C28" s="283" t="s">
        <v>36</v>
      </c>
      <c r="D28" s="29"/>
      <c r="E28" s="37">
        <f t="shared" si="15"/>
        <v>0</v>
      </c>
      <c r="F28" s="62"/>
      <c r="G28" s="62"/>
      <c r="H28" s="62"/>
      <c r="I28" s="62"/>
      <c r="J28" s="62"/>
      <c r="K28" s="37">
        <f t="shared" si="16"/>
        <v>0</v>
      </c>
      <c r="L28" s="62"/>
      <c r="M28" s="62"/>
      <c r="N28" s="62"/>
      <c r="O28" s="62"/>
      <c r="P28" s="62"/>
      <c r="Q28" s="37">
        <f t="shared" si="17"/>
        <v>0</v>
      </c>
      <c r="R28" s="62"/>
      <c r="S28" s="62"/>
      <c r="T28" s="62"/>
      <c r="U28" s="62"/>
      <c r="V28" s="62"/>
      <c r="W28" s="37">
        <f t="shared" si="5"/>
        <v>0</v>
      </c>
      <c r="X28" s="41"/>
      <c r="Y28" s="41"/>
      <c r="Z28" s="41"/>
      <c r="AA28" s="41"/>
      <c r="AB28" s="41"/>
      <c r="AC28" s="48" t="e">
        <f t="shared" si="3"/>
        <v>#DIV/0!</v>
      </c>
    </row>
    <row r="29" spans="1:29" ht="105" hidden="1" customHeight="1" x14ac:dyDescent="0.25">
      <c r="A29" s="152"/>
      <c r="B29" s="403"/>
      <c r="C29" s="142" t="s">
        <v>9</v>
      </c>
      <c r="D29" s="18"/>
      <c r="E29" s="37">
        <f t="shared" si="15"/>
        <v>13063.098</v>
      </c>
      <c r="F29" s="58">
        <f t="shared" ref="F29:U29" si="19">F30+F32+F33+F34+F35</f>
        <v>0</v>
      </c>
      <c r="G29" s="58">
        <f t="shared" si="19"/>
        <v>0</v>
      </c>
      <c r="H29" s="58">
        <f t="shared" si="19"/>
        <v>13063.098</v>
      </c>
      <c r="I29" s="58">
        <f t="shared" si="19"/>
        <v>0</v>
      </c>
      <c r="J29" s="58">
        <f t="shared" si="19"/>
        <v>0</v>
      </c>
      <c r="K29" s="37">
        <f t="shared" si="16"/>
        <v>4062.7869999999998</v>
      </c>
      <c r="L29" s="58">
        <f t="shared" si="19"/>
        <v>0</v>
      </c>
      <c r="M29" s="58">
        <f t="shared" si="19"/>
        <v>0</v>
      </c>
      <c r="N29" s="58">
        <f t="shared" si="19"/>
        <v>4062.7869999999998</v>
      </c>
      <c r="O29" s="58">
        <f t="shared" si="19"/>
        <v>0</v>
      </c>
      <c r="P29" s="58">
        <f t="shared" si="19"/>
        <v>0</v>
      </c>
      <c r="Q29" s="37">
        <f t="shared" si="17"/>
        <v>4685.6000000000004</v>
      </c>
      <c r="R29" s="58">
        <f t="shared" si="19"/>
        <v>0</v>
      </c>
      <c r="S29" s="58">
        <f t="shared" si="19"/>
        <v>0</v>
      </c>
      <c r="T29" s="58">
        <f t="shared" si="19"/>
        <v>4685.6000000000004</v>
      </c>
      <c r="U29" s="58">
        <f t="shared" si="19"/>
        <v>0</v>
      </c>
      <c r="V29" s="58">
        <v>0</v>
      </c>
      <c r="W29" s="37">
        <f t="shared" si="5"/>
        <v>4685.6000000000004</v>
      </c>
      <c r="X29" s="41"/>
      <c r="Y29" s="41"/>
      <c r="Z29" s="41">
        <v>4685.6000000000004</v>
      </c>
      <c r="AA29" s="41"/>
      <c r="AB29" s="41"/>
      <c r="AC29" s="48">
        <f t="shared" si="3"/>
        <v>100</v>
      </c>
    </row>
    <row r="30" spans="1:29" ht="30" hidden="1" customHeight="1" x14ac:dyDescent="0.25">
      <c r="A30" s="432">
        <v>20</v>
      </c>
      <c r="B30" s="403"/>
      <c r="C30" s="13" t="s">
        <v>20</v>
      </c>
      <c r="D30" s="433" t="s">
        <v>21</v>
      </c>
      <c r="E30" s="37">
        <f t="shared" si="15"/>
        <v>8422.7240000000002</v>
      </c>
      <c r="F30" s="41"/>
      <c r="G30" s="41"/>
      <c r="H30" s="36">
        <f>3021.907+2760.271+2640.546</f>
        <v>8422.7240000000002</v>
      </c>
      <c r="I30" s="41"/>
      <c r="J30" s="41"/>
      <c r="K30" s="37">
        <f t="shared" si="16"/>
        <v>2640.5459999999998</v>
      </c>
      <c r="L30" s="41"/>
      <c r="M30" s="41"/>
      <c r="N30" s="36">
        <v>2640.5459999999998</v>
      </c>
      <c r="O30" s="41"/>
      <c r="P30" s="41"/>
      <c r="Q30" s="37">
        <f t="shared" si="17"/>
        <v>3021.9</v>
      </c>
      <c r="R30" s="41"/>
      <c r="S30" s="41"/>
      <c r="T30" s="47">
        <v>3021.9</v>
      </c>
      <c r="U30" s="41"/>
      <c r="V30" s="41"/>
      <c r="W30" s="37">
        <f t="shared" si="5"/>
        <v>3021.9</v>
      </c>
      <c r="X30" s="40"/>
      <c r="Y30" s="40"/>
      <c r="Z30" s="40">
        <v>3021.9</v>
      </c>
      <c r="AA30" s="40"/>
      <c r="AB30" s="40"/>
      <c r="AC30" s="48">
        <f t="shared" si="3"/>
        <v>100</v>
      </c>
    </row>
    <row r="31" spans="1:29" ht="63" hidden="1" customHeight="1" x14ac:dyDescent="0.25">
      <c r="A31" s="432"/>
      <c r="B31" s="403"/>
      <c r="C31" s="13" t="s">
        <v>22</v>
      </c>
      <c r="D31" s="433"/>
      <c r="E31" s="37">
        <f t="shared" si="15"/>
        <v>0</v>
      </c>
      <c r="F31" s="41"/>
      <c r="G31" s="41"/>
      <c r="H31" s="36"/>
      <c r="I31" s="41"/>
      <c r="J31" s="41"/>
      <c r="K31" s="37">
        <f t="shared" si="16"/>
        <v>0</v>
      </c>
      <c r="L31" s="41"/>
      <c r="M31" s="41"/>
      <c r="N31" s="36"/>
      <c r="O31" s="41"/>
      <c r="P31" s="41"/>
      <c r="Q31" s="37">
        <f t="shared" si="17"/>
        <v>0</v>
      </c>
      <c r="R31" s="41"/>
      <c r="S31" s="41"/>
      <c r="T31" s="47"/>
      <c r="U31" s="41"/>
      <c r="V31" s="41"/>
      <c r="W31" s="37">
        <f t="shared" si="5"/>
        <v>0</v>
      </c>
      <c r="X31" s="40"/>
      <c r="Y31" s="40"/>
      <c r="Z31" s="40"/>
      <c r="AA31" s="40"/>
      <c r="AB31" s="40"/>
      <c r="AC31" s="48" t="e">
        <f t="shared" si="3"/>
        <v>#DIV/0!</v>
      </c>
    </row>
    <row r="32" spans="1:29" ht="16.5" hidden="1" customHeight="1" x14ac:dyDescent="0.25">
      <c r="A32" s="432"/>
      <c r="B32" s="403"/>
      <c r="C32" s="13" t="s">
        <v>23</v>
      </c>
      <c r="D32" s="433"/>
      <c r="E32" s="37">
        <f t="shared" si="15"/>
        <v>0</v>
      </c>
      <c r="F32" s="41"/>
      <c r="G32" s="41"/>
      <c r="H32" s="36"/>
      <c r="I32" s="41"/>
      <c r="J32" s="41"/>
      <c r="K32" s="37">
        <f t="shared" si="16"/>
        <v>0</v>
      </c>
      <c r="L32" s="41"/>
      <c r="M32" s="41"/>
      <c r="N32" s="36">
        <v>0</v>
      </c>
      <c r="O32" s="41"/>
      <c r="P32" s="41">
        <v>0</v>
      </c>
      <c r="Q32" s="37">
        <f t="shared" si="17"/>
        <v>0</v>
      </c>
      <c r="R32" s="41"/>
      <c r="S32" s="41"/>
      <c r="T32" s="47">
        <v>0</v>
      </c>
      <c r="U32" s="41"/>
      <c r="V32" s="41"/>
      <c r="W32" s="37">
        <f t="shared" si="5"/>
        <v>0</v>
      </c>
      <c r="X32" s="40"/>
      <c r="Y32" s="40"/>
      <c r="Z32" s="40">
        <v>0</v>
      </c>
      <c r="AA32" s="40"/>
      <c r="AB32" s="40"/>
      <c r="AC32" s="48" t="e">
        <f t="shared" si="3"/>
        <v>#DIV/0!</v>
      </c>
    </row>
    <row r="33" spans="1:29" ht="15" hidden="1" customHeight="1" x14ac:dyDescent="0.25">
      <c r="A33" s="432"/>
      <c r="B33" s="403"/>
      <c r="C33" s="13" t="s">
        <v>24</v>
      </c>
      <c r="D33" s="433"/>
      <c r="E33" s="37">
        <f t="shared" si="15"/>
        <v>0</v>
      </c>
      <c r="F33" s="41"/>
      <c r="G33" s="41"/>
      <c r="H33" s="36"/>
      <c r="I33" s="41"/>
      <c r="J33" s="41"/>
      <c r="K33" s="37">
        <f t="shared" si="16"/>
        <v>0</v>
      </c>
      <c r="L33" s="41"/>
      <c r="M33" s="41"/>
      <c r="N33" s="36">
        <v>0</v>
      </c>
      <c r="O33" s="41"/>
      <c r="P33" s="41">
        <v>0</v>
      </c>
      <c r="Q33" s="37">
        <f t="shared" si="17"/>
        <v>0</v>
      </c>
      <c r="R33" s="41"/>
      <c r="S33" s="41"/>
      <c r="T33" s="47">
        <v>0</v>
      </c>
      <c r="U33" s="41"/>
      <c r="V33" s="41"/>
      <c r="W33" s="37">
        <f t="shared" si="5"/>
        <v>0</v>
      </c>
      <c r="X33" s="40"/>
      <c r="Y33" s="40"/>
      <c r="Z33" s="40">
        <v>0</v>
      </c>
      <c r="AA33" s="40"/>
      <c r="AB33" s="40"/>
      <c r="AC33" s="48" t="e">
        <f t="shared" si="3"/>
        <v>#DIV/0!</v>
      </c>
    </row>
    <row r="34" spans="1:29" ht="15" hidden="1" customHeight="1" x14ac:dyDescent="0.25">
      <c r="A34" s="432"/>
      <c r="B34" s="403"/>
      <c r="C34" s="13" t="s">
        <v>25</v>
      </c>
      <c r="D34" s="433"/>
      <c r="E34" s="37">
        <f t="shared" si="15"/>
        <v>0</v>
      </c>
      <c r="F34" s="41"/>
      <c r="G34" s="41"/>
      <c r="H34" s="36"/>
      <c r="I34" s="41"/>
      <c r="J34" s="41"/>
      <c r="K34" s="37">
        <f t="shared" si="16"/>
        <v>0</v>
      </c>
      <c r="L34" s="41"/>
      <c r="M34" s="41"/>
      <c r="N34" s="36">
        <v>0</v>
      </c>
      <c r="O34" s="41"/>
      <c r="P34" s="41">
        <v>0</v>
      </c>
      <c r="Q34" s="37">
        <f t="shared" si="17"/>
        <v>0</v>
      </c>
      <c r="R34" s="41"/>
      <c r="S34" s="41"/>
      <c r="T34" s="47">
        <v>0</v>
      </c>
      <c r="U34" s="41"/>
      <c r="V34" s="41"/>
      <c r="W34" s="37">
        <f t="shared" si="5"/>
        <v>0</v>
      </c>
      <c r="X34" s="40"/>
      <c r="Y34" s="40"/>
      <c r="Z34" s="40">
        <v>0</v>
      </c>
      <c r="AA34" s="40"/>
      <c r="AB34" s="40"/>
      <c r="AC34" s="48" t="e">
        <f t="shared" si="3"/>
        <v>#DIV/0!</v>
      </c>
    </row>
    <row r="35" spans="1:29" ht="197.25" hidden="1" customHeight="1" x14ac:dyDescent="0.25">
      <c r="A35" s="432"/>
      <c r="B35" s="403"/>
      <c r="C35" s="13" t="s">
        <v>26</v>
      </c>
      <c r="D35" s="433"/>
      <c r="E35" s="37">
        <f t="shared" si="15"/>
        <v>4640.3739999999998</v>
      </c>
      <c r="F35" s="41"/>
      <c r="G35" s="41"/>
      <c r="H35" s="36">
        <f>1663.742+1554.391+1422.241</f>
        <v>4640.3739999999998</v>
      </c>
      <c r="I35" s="41"/>
      <c r="J35" s="41"/>
      <c r="K35" s="37">
        <f t="shared" si="16"/>
        <v>1422.241</v>
      </c>
      <c r="L35" s="41"/>
      <c r="M35" s="41"/>
      <c r="N35" s="36">
        <v>1422.241</v>
      </c>
      <c r="O35" s="41"/>
      <c r="P35" s="41"/>
      <c r="Q35" s="37" t="e">
        <f t="shared" si="17"/>
        <v>#VALUE!</v>
      </c>
      <c r="R35" s="41"/>
      <c r="S35" s="41"/>
      <c r="T35" s="47">
        <v>1663.7</v>
      </c>
      <c r="U35" s="41"/>
      <c r="V35" s="41" t="s">
        <v>34</v>
      </c>
      <c r="W35" s="37">
        <f t="shared" si="5"/>
        <v>1663.7</v>
      </c>
      <c r="X35" s="40"/>
      <c r="Y35" s="40"/>
      <c r="Z35" s="40">
        <v>1663.7</v>
      </c>
      <c r="AA35" s="40"/>
      <c r="AB35" s="40"/>
      <c r="AC35" s="48" t="e">
        <f t="shared" si="3"/>
        <v>#VALUE!</v>
      </c>
    </row>
    <row r="36" spans="1:29" ht="15" hidden="1" customHeight="1" x14ac:dyDescent="0.25">
      <c r="A36" s="152"/>
      <c r="B36" s="403"/>
      <c r="C36" s="142" t="s">
        <v>9</v>
      </c>
      <c r="D36" s="18"/>
      <c r="E36" s="37">
        <f t="shared" si="15"/>
        <v>405844.64</v>
      </c>
      <c r="F36" s="58">
        <f t="shared" ref="F36:V36" si="20">F37+F38+F39+F40+F41+F42+F43</f>
        <v>0</v>
      </c>
      <c r="G36" s="58">
        <f t="shared" si="20"/>
        <v>227773.6</v>
      </c>
      <c r="H36" s="58">
        <f t="shared" si="20"/>
        <v>178071.04000000001</v>
      </c>
      <c r="I36" s="58">
        <f t="shared" si="20"/>
        <v>0</v>
      </c>
      <c r="J36" s="58">
        <f t="shared" si="20"/>
        <v>0</v>
      </c>
      <c r="K36" s="37">
        <f t="shared" si="16"/>
        <v>270742.82999999996</v>
      </c>
      <c r="L36" s="58">
        <f t="shared" si="20"/>
        <v>0</v>
      </c>
      <c r="M36" s="58">
        <f t="shared" si="20"/>
        <v>148744.99</v>
      </c>
      <c r="N36" s="58">
        <f t="shared" si="20"/>
        <v>121997.84</v>
      </c>
      <c r="O36" s="58">
        <f t="shared" si="20"/>
        <v>0</v>
      </c>
      <c r="P36" s="58">
        <f t="shared" si="20"/>
        <v>0</v>
      </c>
      <c r="Q36" s="37">
        <f t="shared" si="17"/>
        <v>270742.82999999996</v>
      </c>
      <c r="R36" s="58">
        <f t="shared" si="20"/>
        <v>0</v>
      </c>
      <c r="S36" s="58">
        <f t="shared" si="20"/>
        <v>148744.99</v>
      </c>
      <c r="T36" s="58">
        <f t="shared" si="20"/>
        <v>121997.84</v>
      </c>
      <c r="U36" s="58">
        <f t="shared" si="20"/>
        <v>0</v>
      </c>
      <c r="V36" s="58">
        <f t="shared" si="20"/>
        <v>0</v>
      </c>
      <c r="W36" s="37">
        <f t="shared" si="5"/>
        <v>121997.84</v>
      </c>
      <c r="X36" s="41"/>
      <c r="Y36" s="41"/>
      <c r="Z36" s="41">
        <v>121997.84</v>
      </c>
      <c r="AA36" s="41"/>
      <c r="AB36" s="41"/>
      <c r="AC36" s="48">
        <f t="shared" si="3"/>
        <v>45.060413972920358</v>
      </c>
    </row>
    <row r="37" spans="1:29" ht="93" hidden="1" customHeight="1" x14ac:dyDescent="0.25">
      <c r="A37" s="432">
        <v>21</v>
      </c>
      <c r="B37" s="403"/>
      <c r="C37" s="13" t="s">
        <v>37</v>
      </c>
      <c r="D37" s="433" t="s">
        <v>28</v>
      </c>
      <c r="E37" s="37">
        <f t="shared" si="15"/>
        <v>206761.7</v>
      </c>
      <c r="F37" s="36"/>
      <c r="G37" s="36">
        <v>136906.20000000001</v>
      </c>
      <c r="H37" s="36">
        <v>69855.5</v>
      </c>
      <c r="I37" s="36"/>
      <c r="J37" s="36"/>
      <c r="K37" s="37">
        <f t="shared" si="16"/>
        <v>153012.29999999999</v>
      </c>
      <c r="L37" s="36"/>
      <c r="M37" s="36">
        <v>126235.67</v>
      </c>
      <c r="N37" s="36">
        <v>26776.63</v>
      </c>
      <c r="O37" s="36"/>
      <c r="P37" s="36"/>
      <c r="Q37" s="37">
        <f t="shared" si="17"/>
        <v>153012.29999999999</v>
      </c>
      <c r="R37" s="36"/>
      <c r="S37" s="36">
        <v>126235.67</v>
      </c>
      <c r="T37" s="47">
        <v>26776.63</v>
      </c>
      <c r="U37" s="36"/>
      <c r="V37" s="36"/>
      <c r="W37" s="37">
        <f t="shared" si="5"/>
        <v>26776.63</v>
      </c>
      <c r="X37" s="40"/>
      <c r="Y37" s="40"/>
      <c r="Z37" s="40">
        <v>26776.63</v>
      </c>
      <c r="AA37" s="40"/>
      <c r="AB37" s="40"/>
      <c r="AC37" s="48">
        <f t="shared" si="3"/>
        <v>17.499658524184007</v>
      </c>
    </row>
    <row r="38" spans="1:29" ht="108.75" hidden="1" customHeight="1" x14ac:dyDescent="0.25">
      <c r="A38" s="432"/>
      <c r="B38" s="403"/>
      <c r="C38" s="13" t="s">
        <v>38</v>
      </c>
      <c r="D38" s="433"/>
      <c r="E38" s="37">
        <f t="shared" si="15"/>
        <v>110951.09999999999</v>
      </c>
      <c r="F38" s="36"/>
      <c r="G38" s="36">
        <v>80793.899999999994</v>
      </c>
      <c r="H38" s="36">
        <v>30157.200000000001</v>
      </c>
      <c r="I38" s="36"/>
      <c r="J38" s="36"/>
      <c r="K38" s="37">
        <f t="shared" si="16"/>
        <v>87391.55</v>
      </c>
      <c r="L38" s="36"/>
      <c r="M38" s="36">
        <v>11036.22</v>
      </c>
      <c r="N38" s="36">
        <v>76355.33</v>
      </c>
      <c r="O38" s="36"/>
      <c r="P38" s="36"/>
      <c r="Q38" s="37">
        <f t="shared" si="17"/>
        <v>87391.55</v>
      </c>
      <c r="R38" s="36"/>
      <c r="S38" s="36">
        <v>11036.22</v>
      </c>
      <c r="T38" s="47">
        <v>76355.33</v>
      </c>
      <c r="U38" s="36"/>
      <c r="V38" s="36"/>
      <c r="W38" s="37">
        <f t="shared" si="5"/>
        <v>76355.33</v>
      </c>
      <c r="X38" s="40"/>
      <c r="Y38" s="40"/>
      <c r="Z38" s="40">
        <v>76355.33</v>
      </c>
      <c r="AA38" s="40"/>
      <c r="AB38" s="40"/>
      <c r="AC38" s="48">
        <f t="shared" si="3"/>
        <v>87.371525050190769</v>
      </c>
    </row>
    <row r="39" spans="1:29" ht="98.25" hidden="1" customHeight="1" x14ac:dyDescent="0.25">
      <c r="A39" s="432"/>
      <c r="B39" s="403"/>
      <c r="C39" s="13" t="s">
        <v>39</v>
      </c>
      <c r="D39" s="433"/>
      <c r="E39" s="37">
        <f t="shared" si="15"/>
        <v>12059.099999999999</v>
      </c>
      <c r="F39" s="36"/>
      <c r="G39" s="36"/>
      <c r="H39" s="36">
        <f>6935.2+5123.9</f>
        <v>12059.099999999999</v>
      </c>
      <c r="I39" s="36"/>
      <c r="J39" s="36"/>
      <c r="K39" s="37">
        <f t="shared" si="16"/>
        <v>3246.92</v>
      </c>
      <c r="L39" s="36"/>
      <c r="M39" s="36"/>
      <c r="N39" s="36">
        <v>3246.92</v>
      </c>
      <c r="O39" s="36"/>
      <c r="P39" s="36"/>
      <c r="Q39" s="37">
        <f t="shared" si="17"/>
        <v>3246.92</v>
      </c>
      <c r="R39" s="36"/>
      <c r="S39" s="36"/>
      <c r="T39" s="47">
        <v>3246.92</v>
      </c>
      <c r="U39" s="36"/>
      <c r="V39" s="36"/>
      <c r="W39" s="37">
        <f t="shared" si="5"/>
        <v>3246.92</v>
      </c>
      <c r="X39" s="40"/>
      <c r="Y39" s="40"/>
      <c r="Z39" s="40">
        <v>3246.92</v>
      </c>
      <c r="AA39" s="40"/>
      <c r="AB39" s="40"/>
      <c r="AC39" s="48">
        <f t="shared" si="3"/>
        <v>100</v>
      </c>
    </row>
    <row r="40" spans="1:29" ht="75" hidden="1" customHeight="1" x14ac:dyDescent="0.25">
      <c r="A40" s="432"/>
      <c r="B40" s="403"/>
      <c r="C40" s="13" t="s">
        <v>40</v>
      </c>
      <c r="D40" s="433"/>
      <c r="E40" s="37">
        <f t="shared" si="15"/>
        <v>7074.84</v>
      </c>
      <c r="F40" s="36"/>
      <c r="G40" s="36"/>
      <c r="H40" s="36">
        <v>7074.84</v>
      </c>
      <c r="I40" s="36"/>
      <c r="J40" s="36"/>
      <c r="K40" s="37">
        <f t="shared" si="16"/>
        <v>2263.14</v>
      </c>
      <c r="L40" s="36"/>
      <c r="M40" s="36"/>
      <c r="N40" s="36">
        <v>2263.14</v>
      </c>
      <c r="O40" s="36"/>
      <c r="P40" s="36"/>
      <c r="Q40" s="37">
        <f t="shared" si="17"/>
        <v>2263.14</v>
      </c>
      <c r="R40" s="36"/>
      <c r="S40" s="36"/>
      <c r="T40" s="47">
        <v>2263.14</v>
      </c>
      <c r="U40" s="36"/>
      <c r="V40" s="36"/>
      <c r="W40" s="37">
        <f t="shared" si="5"/>
        <v>2263.14</v>
      </c>
      <c r="X40" s="40"/>
      <c r="Y40" s="40"/>
      <c r="Z40" s="40">
        <v>2263.14</v>
      </c>
      <c r="AA40" s="40"/>
      <c r="AB40" s="40"/>
      <c r="AC40" s="48">
        <f t="shared" si="3"/>
        <v>100</v>
      </c>
    </row>
    <row r="41" spans="1:29" ht="70.5" hidden="1" customHeight="1" x14ac:dyDescent="0.25">
      <c r="A41" s="432"/>
      <c r="B41" s="403"/>
      <c r="C41" s="13" t="s">
        <v>41</v>
      </c>
      <c r="D41" s="433"/>
      <c r="E41" s="37">
        <f t="shared" si="15"/>
        <v>16083.7</v>
      </c>
      <c r="F41" s="36"/>
      <c r="G41" s="36"/>
      <c r="H41" s="36">
        <v>16083.7</v>
      </c>
      <c r="I41" s="36"/>
      <c r="J41" s="36"/>
      <c r="K41" s="37">
        <f t="shared" si="16"/>
        <v>6274.65</v>
      </c>
      <c r="L41" s="36"/>
      <c r="M41" s="36"/>
      <c r="N41" s="36">
        <v>6274.65</v>
      </c>
      <c r="O41" s="36"/>
      <c r="P41" s="36"/>
      <c r="Q41" s="37">
        <f t="shared" si="17"/>
        <v>6274.65</v>
      </c>
      <c r="R41" s="36"/>
      <c r="S41" s="36"/>
      <c r="T41" s="47">
        <v>6274.65</v>
      </c>
      <c r="U41" s="36"/>
      <c r="V41" s="36"/>
      <c r="W41" s="37">
        <f t="shared" si="5"/>
        <v>6274.65</v>
      </c>
      <c r="X41" s="40"/>
      <c r="Y41" s="40"/>
      <c r="Z41" s="40">
        <v>6274.65</v>
      </c>
      <c r="AA41" s="40"/>
      <c r="AB41" s="40"/>
      <c r="AC41" s="48">
        <f t="shared" si="3"/>
        <v>100</v>
      </c>
    </row>
    <row r="42" spans="1:29" ht="53.25" hidden="1" customHeight="1" x14ac:dyDescent="0.25">
      <c r="A42" s="432"/>
      <c r="B42" s="403"/>
      <c r="C42" s="13" t="s">
        <v>42</v>
      </c>
      <c r="D42" s="433"/>
      <c r="E42" s="37">
        <f t="shared" si="15"/>
        <v>42914.5</v>
      </c>
      <c r="F42" s="36"/>
      <c r="G42" s="36">
        <v>10073.5</v>
      </c>
      <c r="H42" s="36">
        <v>32841</v>
      </c>
      <c r="I42" s="36"/>
      <c r="J42" s="36"/>
      <c r="K42" s="37">
        <f t="shared" si="16"/>
        <v>18554.27</v>
      </c>
      <c r="L42" s="36"/>
      <c r="M42" s="36">
        <v>11473.1</v>
      </c>
      <c r="N42" s="36">
        <v>7081.17</v>
      </c>
      <c r="O42" s="36"/>
      <c r="P42" s="36"/>
      <c r="Q42" s="37">
        <f t="shared" si="17"/>
        <v>18554.27</v>
      </c>
      <c r="R42" s="36"/>
      <c r="S42" s="36">
        <v>11473.1</v>
      </c>
      <c r="T42" s="47">
        <v>7081.17</v>
      </c>
      <c r="U42" s="36"/>
      <c r="V42" s="36"/>
      <c r="W42" s="37">
        <f t="shared" si="5"/>
        <v>7081.17</v>
      </c>
      <c r="X42" s="40"/>
      <c r="Y42" s="40"/>
      <c r="Z42" s="40">
        <v>7081.17</v>
      </c>
      <c r="AA42" s="40"/>
      <c r="AB42" s="40"/>
      <c r="AC42" s="48">
        <f t="shared" si="3"/>
        <v>38.164638112951899</v>
      </c>
    </row>
    <row r="43" spans="1:29" ht="201" hidden="1" customHeight="1" x14ac:dyDescent="0.25">
      <c r="A43" s="432"/>
      <c r="B43" s="403"/>
      <c r="C43" s="13" t="s">
        <v>29</v>
      </c>
      <c r="D43" s="433"/>
      <c r="E43" s="37">
        <f t="shared" si="15"/>
        <v>9999.7000000000007</v>
      </c>
      <c r="F43" s="36"/>
      <c r="G43" s="36"/>
      <c r="H43" s="36">
        <v>9999.7000000000007</v>
      </c>
      <c r="I43" s="36"/>
      <c r="J43" s="36"/>
      <c r="K43" s="37">
        <f t="shared" si="16"/>
        <v>0</v>
      </c>
      <c r="L43" s="36"/>
      <c r="M43" s="36"/>
      <c r="N43" s="36">
        <v>0</v>
      </c>
      <c r="O43" s="36"/>
      <c r="P43" s="36"/>
      <c r="Q43" s="37">
        <f t="shared" si="17"/>
        <v>0</v>
      </c>
      <c r="R43" s="36"/>
      <c r="S43" s="36"/>
      <c r="T43" s="47">
        <v>0</v>
      </c>
      <c r="U43" s="36"/>
      <c r="V43" s="36"/>
      <c r="W43" s="37">
        <f t="shared" si="5"/>
        <v>0</v>
      </c>
      <c r="X43" s="40"/>
      <c r="Y43" s="40"/>
      <c r="Z43" s="40">
        <v>0</v>
      </c>
      <c r="AA43" s="40"/>
      <c r="AB43" s="40"/>
      <c r="AC43" s="48" t="e">
        <f t="shared" si="3"/>
        <v>#DIV/0!</v>
      </c>
    </row>
    <row r="44" spans="1:29" ht="15" hidden="1" customHeight="1" x14ac:dyDescent="0.25">
      <c r="A44" s="17"/>
      <c r="B44" s="403"/>
      <c r="C44" s="10"/>
      <c r="D44" s="17"/>
      <c r="E44" s="37">
        <f t="shared" si="15"/>
        <v>418907.73800000001</v>
      </c>
      <c r="F44" s="58">
        <f t="shared" ref="F44:V44" si="21">F36+F29</f>
        <v>0</v>
      </c>
      <c r="G44" s="58">
        <f t="shared" si="21"/>
        <v>227773.6</v>
      </c>
      <c r="H44" s="58">
        <f t="shared" si="21"/>
        <v>191134.13800000001</v>
      </c>
      <c r="I44" s="58">
        <f t="shared" si="21"/>
        <v>0</v>
      </c>
      <c r="J44" s="58">
        <f t="shared" si="21"/>
        <v>0</v>
      </c>
      <c r="K44" s="37">
        <f t="shared" si="16"/>
        <v>274805.61699999997</v>
      </c>
      <c r="L44" s="58">
        <f t="shared" si="21"/>
        <v>0</v>
      </c>
      <c r="M44" s="58">
        <f t="shared" si="21"/>
        <v>148744.99</v>
      </c>
      <c r="N44" s="58">
        <f t="shared" si="21"/>
        <v>126060.62699999999</v>
      </c>
      <c r="O44" s="58">
        <f t="shared" si="21"/>
        <v>0</v>
      </c>
      <c r="P44" s="58">
        <f t="shared" si="21"/>
        <v>0</v>
      </c>
      <c r="Q44" s="37">
        <f t="shared" si="17"/>
        <v>275428.43</v>
      </c>
      <c r="R44" s="58">
        <f t="shared" si="21"/>
        <v>0</v>
      </c>
      <c r="S44" s="58">
        <f t="shared" si="21"/>
        <v>148744.99</v>
      </c>
      <c r="T44" s="58">
        <f t="shared" si="21"/>
        <v>126683.44</v>
      </c>
      <c r="U44" s="58">
        <f t="shared" si="21"/>
        <v>0</v>
      </c>
      <c r="V44" s="58">
        <f t="shared" si="21"/>
        <v>0</v>
      </c>
      <c r="W44" s="37">
        <f t="shared" si="5"/>
        <v>126683.44</v>
      </c>
      <c r="X44" s="41"/>
      <c r="Y44" s="41"/>
      <c r="Z44" s="41">
        <v>126683.44</v>
      </c>
      <c r="AA44" s="41"/>
      <c r="AB44" s="41"/>
      <c r="AC44" s="48">
        <f t="shared" si="3"/>
        <v>45.995048514055</v>
      </c>
    </row>
    <row r="45" spans="1:29" ht="15" hidden="1" customHeight="1" x14ac:dyDescent="0.25">
      <c r="A45" s="17"/>
      <c r="B45" s="403"/>
      <c r="C45" s="10" t="s">
        <v>33</v>
      </c>
      <c r="D45" s="17"/>
      <c r="E45" s="37" t="e">
        <f t="shared" si="15"/>
        <v>#REF!</v>
      </c>
      <c r="F45" s="63" t="e">
        <f>F44+#REF!</f>
        <v>#REF!</v>
      </c>
      <c r="G45" s="63" t="e">
        <f>G44+#REF!</f>
        <v>#REF!</v>
      </c>
      <c r="H45" s="63" t="e">
        <f>H44+#REF!</f>
        <v>#REF!</v>
      </c>
      <c r="I45" s="63" t="e">
        <f>I44+#REF!</f>
        <v>#REF!</v>
      </c>
      <c r="J45" s="63" t="e">
        <f>J44+#REF!</f>
        <v>#REF!</v>
      </c>
      <c r="K45" s="37" t="e">
        <f t="shared" si="16"/>
        <v>#REF!</v>
      </c>
      <c r="L45" s="63" t="e">
        <f>L44+#REF!</f>
        <v>#REF!</v>
      </c>
      <c r="M45" s="63" t="e">
        <f>M44+#REF!</f>
        <v>#REF!</v>
      </c>
      <c r="N45" s="63" t="e">
        <f>N44+#REF!</f>
        <v>#REF!</v>
      </c>
      <c r="O45" s="63" t="e">
        <f>O44+#REF!</f>
        <v>#REF!</v>
      </c>
      <c r="P45" s="63" t="e">
        <f>P44+#REF!</f>
        <v>#REF!</v>
      </c>
      <c r="Q45" s="37" t="e">
        <f t="shared" si="17"/>
        <v>#REF!</v>
      </c>
      <c r="R45" s="63" t="e">
        <f>R44+#REF!</f>
        <v>#REF!</v>
      </c>
      <c r="S45" s="63" t="e">
        <f>S44+#REF!</f>
        <v>#REF!</v>
      </c>
      <c r="T45" s="63" t="e">
        <f>T44+#REF!</f>
        <v>#REF!</v>
      </c>
      <c r="U45" s="63" t="e">
        <f>U44+#REF!</f>
        <v>#REF!</v>
      </c>
      <c r="V45" s="63" t="e">
        <f>V44+#REF!</f>
        <v>#REF!</v>
      </c>
      <c r="W45" s="37" t="e">
        <f t="shared" si="5"/>
        <v>#REF!</v>
      </c>
      <c r="X45" s="65"/>
      <c r="Y45" s="65"/>
      <c r="Z45" s="65" t="e">
        <v>#REF!</v>
      </c>
      <c r="AA45" s="65"/>
      <c r="AB45" s="65"/>
      <c r="AC45" s="48" t="e">
        <f t="shared" si="3"/>
        <v>#REF!</v>
      </c>
    </row>
    <row r="46" spans="1:29" ht="15" hidden="1" customHeight="1" x14ac:dyDescent="0.25">
      <c r="A46" s="138"/>
      <c r="B46" s="403"/>
      <c r="C46" s="284"/>
      <c r="D46" s="138"/>
      <c r="E46" s="37">
        <f t="shared" si="15"/>
        <v>0</v>
      </c>
      <c r="F46" s="3"/>
      <c r="G46" s="3"/>
      <c r="H46" s="3"/>
      <c r="I46" s="3"/>
      <c r="J46" s="3"/>
      <c r="K46" s="37">
        <f t="shared" si="16"/>
        <v>0</v>
      </c>
      <c r="L46" s="3"/>
      <c r="M46" s="3"/>
      <c r="N46" s="3"/>
      <c r="O46" s="3"/>
      <c r="P46" s="3"/>
      <c r="Q46" s="37">
        <f t="shared" si="17"/>
        <v>0</v>
      </c>
      <c r="R46" s="3"/>
      <c r="S46" s="3"/>
      <c r="T46" s="3"/>
      <c r="U46" s="3"/>
      <c r="V46" s="3"/>
      <c r="W46" s="37">
        <f t="shared" si="5"/>
        <v>0</v>
      </c>
      <c r="X46" s="139"/>
      <c r="Y46" s="139"/>
      <c r="Z46" s="213"/>
      <c r="AA46" s="139"/>
      <c r="AB46" s="139"/>
      <c r="AC46" s="48" t="e">
        <f t="shared" si="3"/>
        <v>#DIV/0!</v>
      </c>
    </row>
    <row r="47" spans="1:29" ht="15" hidden="1" customHeight="1" x14ac:dyDescent="0.25">
      <c r="A47" s="138"/>
      <c r="B47" s="403"/>
      <c r="C47" s="284"/>
      <c r="D47" s="138"/>
      <c r="E47" s="37">
        <f t="shared" si="15"/>
        <v>0</v>
      </c>
      <c r="F47" s="3"/>
      <c r="G47" s="3"/>
      <c r="H47" s="3"/>
      <c r="I47" s="3"/>
      <c r="J47" s="3"/>
      <c r="K47" s="37">
        <f t="shared" si="16"/>
        <v>0</v>
      </c>
      <c r="L47" s="3"/>
      <c r="M47" s="3"/>
      <c r="N47" s="3"/>
      <c r="O47" s="3"/>
      <c r="P47" s="3"/>
      <c r="Q47" s="37">
        <f t="shared" si="17"/>
        <v>0</v>
      </c>
      <c r="R47" s="3"/>
      <c r="S47" s="3"/>
      <c r="T47" s="3"/>
      <c r="U47" s="3"/>
      <c r="V47" s="3"/>
      <c r="W47" s="37">
        <f t="shared" si="5"/>
        <v>0</v>
      </c>
      <c r="X47" s="139"/>
      <c r="Y47" s="139"/>
      <c r="Z47" s="139"/>
      <c r="AA47" s="139"/>
      <c r="AB47" s="139"/>
      <c r="AC47" s="48" t="e">
        <f t="shared" si="3"/>
        <v>#DIV/0!</v>
      </c>
    </row>
    <row r="48" spans="1:29" ht="15" hidden="1" customHeight="1" x14ac:dyDescent="0.25">
      <c r="A48" s="210"/>
      <c r="B48" s="403"/>
      <c r="C48" s="10"/>
      <c r="D48" s="3"/>
      <c r="E48" s="37">
        <f t="shared" si="15"/>
        <v>0</v>
      </c>
      <c r="F48" s="3"/>
      <c r="G48" s="3"/>
      <c r="H48" s="3"/>
      <c r="I48" s="3"/>
      <c r="J48" s="3"/>
      <c r="K48" s="37">
        <f t="shared" si="16"/>
        <v>0</v>
      </c>
      <c r="L48" s="3"/>
      <c r="M48" s="3"/>
      <c r="N48" s="3"/>
      <c r="O48" s="3"/>
      <c r="P48" s="3"/>
      <c r="Q48" s="37">
        <f t="shared" si="17"/>
        <v>0</v>
      </c>
      <c r="R48" s="3"/>
      <c r="S48" s="3"/>
      <c r="T48" s="3"/>
      <c r="U48" s="3"/>
      <c r="V48" s="3"/>
      <c r="W48" s="37">
        <f t="shared" si="5"/>
        <v>0</v>
      </c>
      <c r="X48" s="139"/>
      <c r="Y48" s="139"/>
      <c r="Z48" s="139"/>
      <c r="AA48" s="139"/>
      <c r="AB48" s="139"/>
      <c r="AC48" s="48" t="e">
        <f t="shared" si="3"/>
        <v>#DIV/0!</v>
      </c>
    </row>
    <row r="49" spans="1:29" ht="15" hidden="1" customHeight="1" x14ac:dyDescent="0.25">
      <c r="A49" s="210"/>
      <c r="B49" s="403"/>
      <c r="C49" s="10"/>
      <c r="D49" s="3"/>
      <c r="E49" s="37">
        <f t="shared" si="15"/>
        <v>0</v>
      </c>
      <c r="F49" s="3"/>
      <c r="G49" s="3"/>
      <c r="H49" s="3"/>
      <c r="I49" s="3"/>
      <c r="J49" s="3"/>
      <c r="K49" s="37">
        <f t="shared" si="16"/>
        <v>0</v>
      </c>
      <c r="L49" s="3"/>
      <c r="M49" s="3"/>
      <c r="N49" s="3"/>
      <c r="O49" s="3"/>
      <c r="P49" s="3"/>
      <c r="Q49" s="37">
        <f t="shared" si="17"/>
        <v>0</v>
      </c>
      <c r="R49" s="3"/>
      <c r="S49" s="3"/>
      <c r="T49" s="3"/>
      <c r="U49" s="3"/>
      <c r="V49" s="3"/>
      <c r="W49" s="37">
        <f t="shared" si="5"/>
        <v>0</v>
      </c>
      <c r="X49" s="139"/>
      <c r="Y49" s="139"/>
      <c r="Z49" s="139"/>
      <c r="AA49" s="139"/>
      <c r="AB49" s="139"/>
      <c r="AC49" s="48" t="e">
        <f t="shared" si="3"/>
        <v>#DIV/0!</v>
      </c>
    </row>
    <row r="50" spans="1:29" ht="111.75" customHeight="1" x14ac:dyDescent="0.25">
      <c r="A50" s="404"/>
      <c r="B50" s="403"/>
      <c r="C50" s="102" t="s">
        <v>297</v>
      </c>
      <c r="D50" s="214" t="s">
        <v>128</v>
      </c>
      <c r="E50" s="205">
        <f t="shared" si="15"/>
        <v>30</v>
      </c>
      <c r="F50" s="200"/>
      <c r="G50" s="200"/>
      <c r="H50" s="200">
        <v>30</v>
      </c>
      <c r="I50" s="200"/>
      <c r="J50" s="200"/>
      <c r="K50" s="205">
        <f t="shared" si="16"/>
        <v>10</v>
      </c>
      <c r="L50" s="200"/>
      <c r="M50" s="200"/>
      <c r="N50" s="200">
        <v>10</v>
      </c>
      <c r="O50" s="200"/>
      <c r="P50" s="200"/>
      <c r="Q50" s="205">
        <f t="shared" si="17"/>
        <v>10</v>
      </c>
      <c r="R50" s="200"/>
      <c r="S50" s="200"/>
      <c r="T50" s="200">
        <v>10</v>
      </c>
      <c r="U50" s="200"/>
      <c r="V50" s="200"/>
      <c r="W50" s="205">
        <f t="shared" si="5"/>
        <v>0</v>
      </c>
      <c r="X50" s="202"/>
      <c r="Y50" s="202"/>
      <c r="Z50" s="202"/>
      <c r="AA50" s="202"/>
      <c r="AB50" s="202"/>
      <c r="AC50" s="48">
        <f t="shared" si="3"/>
        <v>0</v>
      </c>
    </row>
    <row r="51" spans="1:29" ht="234" customHeight="1" x14ac:dyDescent="0.25">
      <c r="A51" s="404"/>
      <c r="B51" s="403"/>
      <c r="C51" s="102" t="s">
        <v>244</v>
      </c>
      <c r="D51" s="214" t="s">
        <v>128</v>
      </c>
      <c r="E51" s="205">
        <f t="shared" si="15"/>
        <v>44</v>
      </c>
      <c r="F51" s="200"/>
      <c r="G51" s="200"/>
      <c r="H51" s="200">
        <v>44</v>
      </c>
      <c r="I51" s="200"/>
      <c r="J51" s="200"/>
      <c r="K51" s="205">
        <f t="shared" si="16"/>
        <v>17</v>
      </c>
      <c r="L51" s="200"/>
      <c r="M51" s="200"/>
      <c r="N51" s="200">
        <v>17</v>
      </c>
      <c r="O51" s="200"/>
      <c r="P51" s="200"/>
      <c r="Q51" s="205">
        <f t="shared" si="17"/>
        <v>17</v>
      </c>
      <c r="R51" s="200"/>
      <c r="S51" s="200"/>
      <c r="T51" s="200">
        <v>17</v>
      </c>
      <c r="U51" s="200"/>
      <c r="V51" s="200"/>
      <c r="W51" s="205">
        <f t="shared" si="5"/>
        <v>6</v>
      </c>
      <c r="X51" s="202"/>
      <c r="Y51" s="202"/>
      <c r="Z51" s="381">
        <v>6</v>
      </c>
      <c r="AA51" s="202"/>
      <c r="AB51" s="202"/>
      <c r="AC51" s="48">
        <f t="shared" si="3"/>
        <v>35.294117647058819</v>
      </c>
    </row>
  </sheetData>
  <mergeCells count="18">
    <mergeCell ref="C2:P2"/>
    <mergeCell ref="W3:AB3"/>
    <mergeCell ref="A30:A35"/>
    <mergeCell ref="D30:D35"/>
    <mergeCell ref="D14:D19"/>
    <mergeCell ref="A37:A43"/>
    <mergeCell ref="D37:D43"/>
    <mergeCell ref="A50:A51"/>
    <mergeCell ref="B5:B51"/>
    <mergeCell ref="AC3:AC4"/>
    <mergeCell ref="A3:A4"/>
    <mergeCell ref="B3:B4"/>
    <mergeCell ref="C3:C4"/>
    <mergeCell ref="D3:D4"/>
    <mergeCell ref="E3:J3"/>
    <mergeCell ref="K3:P3"/>
    <mergeCell ref="Q3:V3"/>
    <mergeCell ref="A5:A27"/>
  </mergeCells>
  <pageMargins left="0.23622047244094491" right="0.23622047244094491" top="0.74803149606299213" bottom="0.74803149606299213" header="0.31496062992125984" footer="0.31496062992125984"/>
  <pageSetup paperSize="9" scale="35" orientation="landscape" r:id="rId1"/>
  <rowBreaks count="1" manualBreakCount="1">
    <brk id="1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34"/>
  <sheetViews>
    <sheetView zoomScale="80" zoomScaleNormal="80" zoomScaleSheetLayoutView="30" workbookViewId="0">
      <pane ySplit="4" topLeftCell="A5" activePane="bottomLeft" state="frozen"/>
      <selection pane="bottomLeft" activeCell="B5" sqref="B5:B12"/>
    </sheetView>
  </sheetViews>
  <sheetFormatPr defaultRowHeight="15" x14ac:dyDescent="0.25"/>
  <cols>
    <col min="1" max="1" width="4.85546875" style="6" customWidth="1"/>
    <col min="2" max="2" width="36.7109375" style="7" customWidth="1"/>
    <col min="3" max="3" width="33.42578125" style="4" customWidth="1"/>
    <col min="4" max="4" width="22.5703125" style="4" customWidth="1"/>
    <col min="5" max="5" width="14" style="6" customWidth="1"/>
    <col min="6" max="7" width="13.140625" style="4" customWidth="1"/>
    <col min="8" max="8" width="11.5703125" style="4" customWidth="1"/>
    <col min="9" max="9" width="10.42578125" style="4" customWidth="1"/>
    <col min="10" max="10" width="8.140625" style="4" customWidth="1"/>
    <col min="11" max="11" width="12.7109375" style="6" customWidth="1"/>
    <col min="12" max="12" width="11.85546875" style="4" customWidth="1"/>
    <col min="13" max="13" width="11.28515625" style="4" customWidth="1"/>
    <col min="14" max="14" width="12" style="4" customWidth="1"/>
    <col min="15" max="15" width="8.85546875" style="4" customWidth="1"/>
    <col min="16" max="16" width="7.5703125" style="4" customWidth="1"/>
    <col min="17" max="17" width="12.7109375" style="4" customWidth="1"/>
    <col min="18" max="18" width="12.85546875" style="4" customWidth="1"/>
    <col min="19" max="19" width="11.5703125" style="4" customWidth="1"/>
    <col min="20" max="20" width="10.7109375" style="4" customWidth="1"/>
    <col min="21" max="21" width="6.7109375" style="4" customWidth="1"/>
    <col min="22" max="22" width="8.42578125" style="4" customWidth="1"/>
    <col min="23" max="23" width="11.5703125" style="30" customWidth="1"/>
    <col min="24" max="24" width="11.7109375" style="30" customWidth="1"/>
    <col min="25" max="25" width="12.42578125" style="30" customWidth="1"/>
    <col min="26" max="26" width="11.5703125" style="30" customWidth="1"/>
    <col min="27" max="27" width="8.7109375" style="30" customWidth="1"/>
    <col min="28" max="28" width="10.140625" style="30" customWidth="1"/>
    <col min="29" max="29" width="12.42578125" style="24" bestFit="1" customWidth="1"/>
    <col min="30" max="16384" width="9.140625" style="24"/>
  </cols>
  <sheetData>
    <row r="1" spans="1:29" x14ac:dyDescent="0.25">
      <c r="A1" s="8"/>
      <c r="B1" s="9"/>
      <c r="C1" s="8"/>
      <c r="E1" s="8"/>
      <c r="K1" s="8"/>
    </row>
    <row r="2" spans="1:29" ht="49.5" customHeight="1" x14ac:dyDescent="0.25">
      <c r="A2" s="8"/>
      <c r="B2" s="394" t="s">
        <v>346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</row>
    <row r="3" spans="1:29" s="1" customFormat="1" x14ac:dyDescent="0.25">
      <c r="A3" s="395" t="s">
        <v>0</v>
      </c>
      <c r="B3" s="396" t="s">
        <v>8</v>
      </c>
      <c r="C3" s="389" t="s">
        <v>45</v>
      </c>
      <c r="D3" s="390" t="s">
        <v>7</v>
      </c>
      <c r="E3" s="391" t="s">
        <v>46</v>
      </c>
      <c r="F3" s="392"/>
      <c r="G3" s="392"/>
      <c r="H3" s="392"/>
      <c r="I3" s="392"/>
      <c r="J3" s="393"/>
      <c r="K3" s="388" t="s">
        <v>247</v>
      </c>
      <c r="L3" s="388"/>
      <c r="M3" s="388"/>
      <c r="N3" s="388"/>
      <c r="O3" s="388"/>
      <c r="P3" s="388"/>
      <c r="Q3" s="388" t="s">
        <v>248</v>
      </c>
      <c r="R3" s="388"/>
      <c r="S3" s="388"/>
      <c r="T3" s="388"/>
      <c r="U3" s="388"/>
      <c r="V3" s="388"/>
      <c r="W3" s="387" t="s">
        <v>345</v>
      </c>
      <c r="X3" s="387"/>
      <c r="Y3" s="387"/>
      <c r="Z3" s="387"/>
      <c r="AA3" s="387"/>
      <c r="AB3" s="387"/>
      <c r="AC3" s="385" t="s">
        <v>48</v>
      </c>
    </row>
    <row r="4" spans="1:29" s="2" customFormat="1" ht="39.75" customHeight="1" x14ac:dyDescent="0.25">
      <c r="A4" s="395"/>
      <c r="B4" s="397"/>
      <c r="C4" s="389"/>
      <c r="D4" s="390"/>
      <c r="E4" s="5" t="s">
        <v>1</v>
      </c>
      <c r="F4" s="25" t="s">
        <v>2</v>
      </c>
      <c r="G4" s="25" t="s">
        <v>3</v>
      </c>
      <c r="H4" s="25" t="s">
        <v>4</v>
      </c>
      <c r="I4" s="25" t="s">
        <v>5</v>
      </c>
      <c r="J4" s="78" t="s">
        <v>6</v>
      </c>
      <c r="K4" s="73" t="s">
        <v>1</v>
      </c>
      <c r="L4" s="25" t="s">
        <v>2</v>
      </c>
      <c r="M4" s="25" t="s">
        <v>3</v>
      </c>
      <c r="N4" s="25" t="s">
        <v>4</v>
      </c>
      <c r="O4" s="25" t="s">
        <v>5</v>
      </c>
      <c r="P4" s="78" t="s">
        <v>6</v>
      </c>
      <c r="Q4" s="73" t="s">
        <v>1</v>
      </c>
      <c r="R4" s="25" t="s">
        <v>2</v>
      </c>
      <c r="S4" s="25" t="s">
        <v>3</v>
      </c>
      <c r="T4" s="25" t="s">
        <v>4</v>
      </c>
      <c r="U4" s="25" t="s">
        <v>5</v>
      </c>
      <c r="V4" s="78" t="s">
        <v>6</v>
      </c>
      <c r="W4" s="73" t="s">
        <v>1</v>
      </c>
      <c r="X4" s="31" t="s">
        <v>2</v>
      </c>
      <c r="Y4" s="31" t="s">
        <v>3</v>
      </c>
      <c r="Z4" s="31" t="s">
        <v>4</v>
      </c>
      <c r="AA4" s="31" t="s">
        <v>5</v>
      </c>
      <c r="AB4" s="92" t="s">
        <v>6</v>
      </c>
      <c r="AC4" s="386"/>
    </row>
    <row r="5" spans="1:29" s="1" customFormat="1" ht="23.25" customHeight="1" x14ac:dyDescent="0.25">
      <c r="A5" s="401">
        <v>9</v>
      </c>
      <c r="B5" s="398" t="s">
        <v>341</v>
      </c>
      <c r="C5" s="152" t="s">
        <v>9</v>
      </c>
      <c r="D5" s="152"/>
      <c r="E5" s="36">
        <f>E6+E7+E8+E9+E10+E11+E12</f>
        <v>180</v>
      </c>
      <c r="F5" s="36">
        <f t="shared" ref="F5:AB5" si="0">F6+F7+F8+F9+F10+F11+F12</f>
        <v>0</v>
      </c>
      <c r="G5" s="36">
        <f t="shared" si="0"/>
        <v>0</v>
      </c>
      <c r="H5" s="36">
        <f t="shared" si="0"/>
        <v>180</v>
      </c>
      <c r="I5" s="36">
        <f t="shared" si="0"/>
        <v>0</v>
      </c>
      <c r="J5" s="36">
        <f t="shared" si="0"/>
        <v>0</v>
      </c>
      <c r="K5" s="36">
        <f t="shared" si="0"/>
        <v>60</v>
      </c>
      <c r="L5" s="36">
        <f t="shared" si="0"/>
        <v>0</v>
      </c>
      <c r="M5" s="36">
        <f t="shared" si="0"/>
        <v>0</v>
      </c>
      <c r="N5" s="36">
        <f t="shared" si="0"/>
        <v>60</v>
      </c>
      <c r="O5" s="36">
        <f t="shared" si="0"/>
        <v>0</v>
      </c>
      <c r="P5" s="36">
        <f t="shared" si="0"/>
        <v>0</v>
      </c>
      <c r="Q5" s="36">
        <f t="shared" si="0"/>
        <v>60</v>
      </c>
      <c r="R5" s="36">
        <f t="shared" si="0"/>
        <v>0</v>
      </c>
      <c r="S5" s="36">
        <f t="shared" si="0"/>
        <v>0</v>
      </c>
      <c r="T5" s="36">
        <f t="shared" si="0"/>
        <v>60</v>
      </c>
      <c r="U5" s="36">
        <f t="shared" si="0"/>
        <v>0</v>
      </c>
      <c r="V5" s="36">
        <f t="shared" si="0"/>
        <v>0</v>
      </c>
      <c r="W5" s="36">
        <f t="shared" si="0"/>
        <v>27.984000000000002</v>
      </c>
      <c r="X5" s="36">
        <f t="shared" si="0"/>
        <v>0</v>
      </c>
      <c r="Y5" s="36">
        <f t="shared" si="0"/>
        <v>0</v>
      </c>
      <c r="Z5" s="36">
        <f t="shared" si="0"/>
        <v>27.984000000000002</v>
      </c>
      <c r="AA5" s="36">
        <f t="shared" si="0"/>
        <v>0</v>
      </c>
      <c r="AB5" s="36">
        <f t="shared" si="0"/>
        <v>0</v>
      </c>
      <c r="AC5" s="158">
        <f>W5/Q5%</f>
        <v>46.640000000000008</v>
      </c>
    </row>
    <row r="6" spans="1:29" ht="139.5" customHeight="1" x14ac:dyDescent="0.25">
      <c r="A6" s="402"/>
      <c r="B6" s="399"/>
      <c r="C6" s="308" t="s">
        <v>163</v>
      </c>
      <c r="D6" s="61" t="s">
        <v>17</v>
      </c>
      <c r="E6" s="37">
        <f>F6+G6+H6+I6+J6</f>
        <v>0</v>
      </c>
      <c r="F6" s="41"/>
      <c r="G6" s="41"/>
      <c r="H6" s="41"/>
      <c r="I6" s="41"/>
      <c r="J6" s="80"/>
      <c r="K6" s="46">
        <f>L6+M6+N6+O6+P6</f>
        <v>0</v>
      </c>
      <c r="L6" s="41"/>
      <c r="M6" s="41"/>
      <c r="N6" s="41"/>
      <c r="O6" s="41"/>
      <c r="P6" s="80"/>
      <c r="Q6" s="46">
        <f>R6+S6+T6+U6+V6</f>
        <v>0</v>
      </c>
      <c r="R6" s="41"/>
      <c r="S6" s="41"/>
      <c r="T6" s="41"/>
      <c r="U6" s="41"/>
      <c r="V6" s="80"/>
      <c r="W6" s="46">
        <f>X6+Y6+Z6+AA6+AB6</f>
        <v>0</v>
      </c>
      <c r="X6" s="41"/>
      <c r="Y6" s="41"/>
      <c r="Z6" s="41"/>
      <c r="AA6" s="41"/>
      <c r="AB6" s="80"/>
      <c r="AC6" s="158" t="e">
        <f t="shared" ref="AC6:AC12" si="1">W6/Q6%</f>
        <v>#DIV/0!</v>
      </c>
    </row>
    <row r="7" spans="1:29" ht="61.5" customHeight="1" x14ac:dyDescent="0.25">
      <c r="A7" s="402"/>
      <c r="B7" s="399"/>
      <c r="C7" s="308" t="s">
        <v>71</v>
      </c>
      <c r="D7" s="101" t="s">
        <v>70</v>
      </c>
      <c r="E7" s="37">
        <f t="shared" ref="E7:E12" si="2">F7+G7+H7+I7+J7</f>
        <v>0</v>
      </c>
      <c r="F7" s="38"/>
      <c r="G7" s="38"/>
      <c r="H7" s="36"/>
      <c r="I7" s="38"/>
      <c r="J7" s="81"/>
      <c r="K7" s="46">
        <f t="shared" ref="K7:K12" si="3">L7+M7+N7+O7+P7</f>
        <v>0</v>
      </c>
      <c r="L7" s="38"/>
      <c r="M7" s="38"/>
      <c r="N7" s="36"/>
      <c r="O7" s="36"/>
      <c r="P7" s="84"/>
      <c r="Q7" s="46">
        <f t="shared" ref="Q7:Q12" si="4">R7+S7+T7+U7+V7</f>
        <v>0</v>
      </c>
      <c r="R7" s="38"/>
      <c r="S7" s="38"/>
      <c r="T7" s="41"/>
      <c r="U7" s="38"/>
      <c r="V7" s="81"/>
      <c r="W7" s="46">
        <f t="shared" ref="W7:W12" si="5">X7+Y7+Z7+AA7+AB7</f>
        <v>0</v>
      </c>
      <c r="X7" s="40"/>
      <c r="Y7" s="40"/>
      <c r="Z7" s="40"/>
      <c r="AA7" s="40"/>
      <c r="AB7" s="95"/>
      <c r="AC7" s="158" t="e">
        <f t="shared" si="1"/>
        <v>#DIV/0!</v>
      </c>
    </row>
    <row r="8" spans="1:29" ht="137.25" customHeight="1" x14ac:dyDescent="0.25">
      <c r="A8" s="402"/>
      <c r="B8" s="399"/>
      <c r="C8" s="308" t="s">
        <v>72</v>
      </c>
      <c r="D8" s="26" t="s">
        <v>17</v>
      </c>
      <c r="E8" s="37">
        <f t="shared" si="2"/>
        <v>0</v>
      </c>
      <c r="F8" s="38"/>
      <c r="G8" s="38"/>
      <c r="H8" s="36"/>
      <c r="I8" s="38"/>
      <c r="J8" s="81"/>
      <c r="K8" s="46">
        <f t="shared" si="3"/>
        <v>0</v>
      </c>
      <c r="L8" s="38"/>
      <c r="M8" s="38"/>
      <c r="N8" s="36"/>
      <c r="O8" s="36"/>
      <c r="P8" s="84"/>
      <c r="Q8" s="46">
        <f t="shared" si="4"/>
        <v>0</v>
      </c>
      <c r="R8" s="38"/>
      <c r="S8" s="38"/>
      <c r="T8" s="41"/>
      <c r="U8" s="38"/>
      <c r="V8" s="81"/>
      <c r="W8" s="46">
        <f t="shared" si="5"/>
        <v>0</v>
      </c>
      <c r="X8" s="40"/>
      <c r="Y8" s="40"/>
      <c r="Z8" s="40"/>
      <c r="AA8" s="40"/>
      <c r="AB8" s="95"/>
      <c r="AC8" s="158" t="e">
        <f t="shared" si="1"/>
        <v>#DIV/0!</v>
      </c>
    </row>
    <row r="9" spans="1:29" ht="132" customHeight="1" x14ac:dyDescent="0.25">
      <c r="A9" s="402"/>
      <c r="B9" s="399"/>
      <c r="C9" s="308" t="s">
        <v>73</v>
      </c>
      <c r="D9" s="26" t="s">
        <v>17</v>
      </c>
      <c r="E9" s="37">
        <f t="shared" si="2"/>
        <v>0</v>
      </c>
      <c r="F9" s="38"/>
      <c r="G9" s="38"/>
      <c r="H9" s="36"/>
      <c r="I9" s="38"/>
      <c r="J9" s="81"/>
      <c r="K9" s="46">
        <f t="shared" si="3"/>
        <v>0</v>
      </c>
      <c r="L9" s="38"/>
      <c r="M9" s="38"/>
      <c r="N9" s="36"/>
      <c r="O9" s="36"/>
      <c r="P9" s="84"/>
      <c r="Q9" s="46">
        <f t="shared" si="4"/>
        <v>0</v>
      </c>
      <c r="R9" s="38"/>
      <c r="S9" s="38"/>
      <c r="T9" s="41"/>
      <c r="U9" s="38"/>
      <c r="V9" s="81"/>
      <c r="W9" s="46">
        <f t="shared" si="5"/>
        <v>0</v>
      </c>
      <c r="X9" s="40"/>
      <c r="Y9" s="40"/>
      <c r="Z9" s="40"/>
      <c r="AA9" s="40"/>
      <c r="AB9" s="95"/>
      <c r="AC9" s="158" t="e">
        <f t="shared" si="1"/>
        <v>#DIV/0!</v>
      </c>
    </row>
    <row r="10" spans="1:29" ht="113.25" customHeight="1" x14ac:dyDescent="0.25">
      <c r="A10" s="402"/>
      <c r="B10" s="399"/>
      <c r="C10" s="435" t="s">
        <v>74</v>
      </c>
      <c r="D10" s="26" t="s">
        <v>17</v>
      </c>
      <c r="E10" s="37">
        <f t="shared" si="2"/>
        <v>0</v>
      </c>
      <c r="F10" s="38"/>
      <c r="G10" s="38"/>
      <c r="H10" s="36"/>
      <c r="I10" s="38"/>
      <c r="J10" s="81"/>
      <c r="K10" s="46">
        <f t="shared" si="3"/>
        <v>0</v>
      </c>
      <c r="L10" s="38"/>
      <c r="M10" s="38"/>
      <c r="N10" s="36"/>
      <c r="O10" s="36"/>
      <c r="P10" s="84"/>
      <c r="Q10" s="46">
        <f t="shared" si="4"/>
        <v>0</v>
      </c>
      <c r="R10" s="38"/>
      <c r="S10" s="38"/>
      <c r="T10" s="41"/>
      <c r="U10" s="38"/>
      <c r="V10" s="81"/>
      <c r="W10" s="46">
        <f t="shared" si="5"/>
        <v>0</v>
      </c>
      <c r="X10" s="40"/>
      <c r="Y10" s="40"/>
      <c r="Z10" s="40"/>
      <c r="AA10" s="40"/>
      <c r="AB10" s="95"/>
      <c r="AC10" s="158" t="e">
        <f t="shared" si="1"/>
        <v>#DIV/0!</v>
      </c>
    </row>
    <row r="11" spans="1:29" ht="113.25" customHeight="1" x14ac:dyDescent="0.25">
      <c r="A11" s="402"/>
      <c r="B11" s="399"/>
      <c r="C11" s="436"/>
      <c r="D11" s="26" t="s">
        <v>128</v>
      </c>
      <c r="E11" s="37">
        <f t="shared" si="2"/>
        <v>180</v>
      </c>
      <c r="F11" s="38"/>
      <c r="G11" s="38"/>
      <c r="H11" s="36">
        <v>180</v>
      </c>
      <c r="I11" s="38"/>
      <c r="J11" s="81"/>
      <c r="K11" s="46">
        <f t="shared" si="3"/>
        <v>60</v>
      </c>
      <c r="L11" s="38"/>
      <c r="M11" s="38"/>
      <c r="N11" s="36">
        <v>60</v>
      </c>
      <c r="O11" s="36"/>
      <c r="P11" s="84"/>
      <c r="Q11" s="46">
        <f t="shared" si="4"/>
        <v>60</v>
      </c>
      <c r="R11" s="38"/>
      <c r="S11" s="38"/>
      <c r="T11" s="41">
        <v>60</v>
      </c>
      <c r="U11" s="38"/>
      <c r="V11" s="81"/>
      <c r="W11" s="46">
        <f t="shared" si="5"/>
        <v>27.984000000000002</v>
      </c>
      <c r="X11" s="40"/>
      <c r="Y11" s="40"/>
      <c r="Z11" s="40">
        <v>27.984000000000002</v>
      </c>
      <c r="AA11" s="40"/>
      <c r="AB11" s="95"/>
      <c r="AC11" s="158">
        <f t="shared" si="1"/>
        <v>46.640000000000008</v>
      </c>
    </row>
    <row r="12" spans="1:29" ht="132" customHeight="1" x14ac:dyDescent="0.25">
      <c r="A12" s="430"/>
      <c r="B12" s="431"/>
      <c r="C12" s="308" t="s">
        <v>164</v>
      </c>
      <c r="D12" s="198" t="s">
        <v>17</v>
      </c>
      <c r="E12" s="37">
        <f t="shared" si="2"/>
        <v>0</v>
      </c>
      <c r="F12" s="38"/>
      <c r="G12" s="38"/>
      <c r="H12" s="36"/>
      <c r="I12" s="38"/>
      <c r="J12" s="81"/>
      <c r="K12" s="46">
        <f t="shared" si="3"/>
        <v>0</v>
      </c>
      <c r="L12" s="38"/>
      <c r="M12" s="38"/>
      <c r="N12" s="36"/>
      <c r="O12" s="36"/>
      <c r="P12" s="84"/>
      <c r="Q12" s="46">
        <f t="shared" si="4"/>
        <v>0</v>
      </c>
      <c r="R12" s="38"/>
      <c r="S12" s="38"/>
      <c r="T12" s="41"/>
      <c r="U12" s="38"/>
      <c r="V12" s="81"/>
      <c r="W12" s="46">
        <f t="shared" si="5"/>
        <v>0</v>
      </c>
      <c r="X12" s="40"/>
      <c r="Y12" s="40"/>
      <c r="Z12" s="40"/>
      <c r="AA12" s="40"/>
      <c r="AB12" s="95"/>
      <c r="AC12" s="158" t="e">
        <f t="shared" si="1"/>
        <v>#DIV/0!</v>
      </c>
    </row>
    <row r="13" spans="1:29" ht="30" hidden="1" customHeight="1" x14ac:dyDescent="0.25">
      <c r="A13" s="21"/>
      <c r="B13" s="27" t="s">
        <v>27</v>
      </c>
      <c r="C13" s="28" t="s">
        <v>36</v>
      </c>
      <c r="D13" s="29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46"/>
      <c r="X13" s="41"/>
      <c r="Y13" s="41"/>
      <c r="Z13" s="41"/>
      <c r="AA13" s="41"/>
      <c r="AB13" s="80"/>
      <c r="AC13" s="149" t="e">
        <f t="shared" ref="AC13:AC30" si="6">W13/Q13%</f>
        <v>#DIV/0!</v>
      </c>
    </row>
    <row r="14" spans="1:29" ht="105" hidden="1" customHeight="1" x14ac:dyDescent="0.25">
      <c r="A14" s="22"/>
      <c r="B14" s="23"/>
      <c r="C14" s="18" t="s">
        <v>9</v>
      </c>
      <c r="D14" s="18"/>
      <c r="E14" s="58">
        <f>E15+E17+E18+E19+E20</f>
        <v>0</v>
      </c>
      <c r="F14" s="58"/>
      <c r="G14" s="58"/>
      <c r="H14" s="58"/>
      <c r="I14" s="58"/>
      <c r="J14" s="58"/>
      <c r="K14" s="58">
        <f t="shared" ref="K14:AB14" si="7">K15+K17+K18+K19+K20</f>
        <v>0</v>
      </c>
      <c r="L14" s="58">
        <f t="shared" si="7"/>
        <v>0</v>
      </c>
      <c r="M14" s="58"/>
      <c r="N14" s="58"/>
      <c r="O14" s="58"/>
      <c r="P14" s="58"/>
      <c r="Q14" s="58">
        <f t="shared" si="7"/>
        <v>4685.6000000000004</v>
      </c>
      <c r="R14" s="58">
        <f t="shared" si="7"/>
        <v>0</v>
      </c>
      <c r="S14" s="58">
        <f t="shared" si="7"/>
        <v>0</v>
      </c>
      <c r="T14" s="58">
        <f t="shared" si="7"/>
        <v>4685.6000000000004</v>
      </c>
      <c r="U14" s="58">
        <f t="shared" si="7"/>
        <v>0</v>
      </c>
      <c r="V14" s="58">
        <v>0</v>
      </c>
      <c r="W14" s="46">
        <f t="shared" si="7"/>
        <v>0</v>
      </c>
      <c r="X14" s="41">
        <f t="shared" si="7"/>
        <v>0</v>
      </c>
      <c r="Y14" s="41"/>
      <c r="Z14" s="41"/>
      <c r="AA14" s="41"/>
      <c r="AB14" s="80">
        <f t="shared" si="7"/>
        <v>0</v>
      </c>
      <c r="AC14" s="149">
        <f t="shared" si="6"/>
        <v>0</v>
      </c>
    </row>
    <row r="15" spans="1:29" ht="30" hidden="1" customHeight="1" x14ac:dyDescent="0.25">
      <c r="A15" s="432">
        <v>20</v>
      </c>
      <c r="B15" s="437" t="s">
        <v>43</v>
      </c>
      <c r="C15" s="14" t="s">
        <v>20</v>
      </c>
      <c r="D15" s="435" t="s">
        <v>21</v>
      </c>
      <c r="E15" s="41">
        <f>F15+G15+H15+I15+J15</f>
        <v>0</v>
      </c>
      <c r="F15" s="41"/>
      <c r="G15" s="41"/>
      <c r="H15" s="36"/>
      <c r="I15" s="41"/>
      <c r="J15" s="41"/>
      <c r="K15" s="37">
        <f>L15+M15+N15+O15+P15</f>
        <v>0</v>
      </c>
      <c r="L15" s="41"/>
      <c r="M15" s="41"/>
      <c r="N15" s="36"/>
      <c r="O15" s="41"/>
      <c r="P15" s="41"/>
      <c r="Q15" s="58">
        <f t="shared" ref="Q15:Q19" si="8">R15+S15+T15+U15+V15</f>
        <v>3021.9</v>
      </c>
      <c r="R15" s="41"/>
      <c r="S15" s="41"/>
      <c r="T15" s="47">
        <v>3021.9</v>
      </c>
      <c r="U15" s="41"/>
      <c r="V15" s="41"/>
      <c r="W15" s="46">
        <f t="shared" ref="W15:W20" si="9">X15+Y15+Z15+AA15+AB15</f>
        <v>0</v>
      </c>
      <c r="X15" s="40"/>
      <c r="Y15" s="40"/>
      <c r="Z15" s="40"/>
      <c r="AA15" s="40"/>
      <c r="AB15" s="95"/>
      <c r="AC15" s="149">
        <f t="shared" si="6"/>
        <v>0</v>
      </c>
    </row>
    <row r="16" spans="1:29" ht="63" hidden="1" customHeight="1" x14ac:dyDescent="0.25">
      <c r="A16" s="432"/>
      <c r="B16" s="437"/>
      <c r="C16" s="14" t="s">
        <v>22</v>
      </c>
      <c r="D16" s="438"/>
      <c r="E16" s="41">
        <f>E17+E18+E19</f>
        <v>0</v>
      </c>
      <c r="F16" s="41"/>
      <c r="G16" s="41"/>
      <c r="H16" s="36"/>
      <c r="I16" s="41"/>
      <c r="J16" s="41"/>
      <c r="K16" s="37">
        <f t="shared" ref="K16:K20" si="10">L16+M16+N16+O16+P16</f>
        <v>0</v>
      </c>
      <c r="L16" s="41"/>
      <c r="M16" s="41"/>
      <c r="N16" s="36"/>
      <c r="O16" s="41"/>
      <c r="P16" s="41"/>
      <c r="Q16" s="58"/>
      <c r="R16" s="41"/>
      <c r="S16" s="41"/>
      <c r="T16" s="47"/>
      <c r="U16" s="41"/>
      <c r="V16" s="41"/>
      <c r="W16" s="46">
        <f t="shared" si="9"/>
        <v>0</v>
      </c>
      <c r="X16" s="40"/>
      <c r="Y16" s="40"/>
      <c r="Z16" s="40"/>
      <c r="AA16" s="40"/>
      <c r="AB16" s="95"/>
      <c r="AC16" s="149" t="e">
        <f t="shared" si="6"/>
        <v>#DIV/0!</v>
      </c>
    </row>
    <row r="17" spans="1:29" ht="16.5" hidden="1" customHeight="1" x14ac:dyDescent="0.25">
      <c r="A17" s="432"/>
      <c r="B17" s="437"/>
      <c r="C17" s="14" t="s">
        <v>23</v>
      </c>
      <c r="D17" s="438"/>
      <c r="E17" s="41">
        <f>F17+G17+H17+I17+J17</f>
        <v>0</v>
      </c>
      <c r="F17" s="41"/>
      <c r="G17" s="41"/>
      <c r="H17" s="36"/>
      <c r="I17" s="41"/>
      <c r="J17" s="41"/>
      <c r="K17" s="37">
        <f t="shared" si="10"/>
        <v>0</v>
      </c>
      <c r="L17" s="41"/>
      <c r="M17" s="41"/>
      <c r="N17" s="36"/>
      <c r="O17" s="41"/>
      <c r="P17" s="41"/>
      <c r="Q17" s="58">
        <f t="shared" si="8"/>
        <v>0</v>
      </c>
      <c r="R17" s="41"/>
      <c r="S17" s="41"/>
      <c r="T17" s="47">
        <v>0</v>
      </c>
      <c r="U17" s="41"/>
      <c r="V17" s="41"/>
      <c r="W17" s="46">
        <f t="shared" si="9"/>
        <v>0</v>
      </c>
      <c r="X17" s="40"/>
      <c r="Y17" s="40"/>
      <c r="Z17" s="40"/>
      <c r="AA17" s="40"/>
      <c r="AB17" s="95"/>
      <c r="AC17" s="149" t="e">
        <f t="shared" si="6"/>
        <v>#DIV/0!</v>
      </c>
    </row>
    <row r="18" spans="1:29" hidden="1" x14ac:dyDescent="0.25">
      <c r="A18" s="432"/>
      <c r="B18" s="437"/>
      <c r="C18" s="14" t="s">
        <v>24</v>
      </c>
      <c r="D18" s="438"/>
      <c r="E18" s="41">
        <f t="shared" ref="E18:E20" si="11">F18+G18+H18+I18+J18</f>
        <v>0</v>
      </c>
      <c r="F18" s="41"/>
      <c r="G18" s="41"/>
      <c r="H18" s="36"/>
      <c r="I18" s="41"/>
      <c r="J18" s="41"/>
      <c r="K18" s="37">
        <f t="shared" si="10"/>
        <v>0</v>
      </c>
      <c r="L18" s="41"/>
      <c r="M18" s="41"/>
      <c r="N18" s="36"/>
      <c r="O18" s="41"/>
      <c r="P18" s="41"/>
      <c r="Q18" s="58">
        <f t="shared" si="8"/>
        <v>0</v>
      </c>
      <c r="R18" s="41"/>
      <c r="S18" s="41"/>
      <c r="T18" s="47">
        <v>0</v>
      </c>
      <c r="U18" s="41"/>
      <c r="V18" s="41"/>
      <c r="W18" s="46">
        <f t="shared" si="9"/>
        <v>0</v>
      </c>
      <c r="X18" s="40"/>
      <c r="Y18" s="40"/>
      <c r="Z18" s="40"/>
      <c r="AA18" s="40"/>
      <c r="AB18" s="95"/>
      <c r="AC18" s="149" t="e">
        <f t="shared" si="6"/>
        <v>#DIV/0!</v>
      </c>
    </row>
    <row r="19" spans="1:29" hidden="1" x14ac:dyDescent="0.25">
      <c r="A19" s="432"/>
      <c r="B19" s="437"/>
      <c r="C19" s="14" t="s">
        <v>25</v>
      </c>
      <c r="D19" s="438"/>
      <c r="E19" s="41">
        <f t="shared" si="11"/>
        <v>0</v>
      </c>
      <c r="F19" s="41"/>
      <c r="G19" s="41"/>
      <c r="H19" s="36"/>
      <c r="I19" s="41"/>
      <c r="J19" s="41"/>
      <c r="K19" s="37">
        <f t="shared" si="10"/>
        <v>0</v>
      </c>
      <c r="L19" s="41"/>
      <c r="M19" s="41"/>
      <c r="N19" s="36"/>
      <c r="O19" s="41"/>
      <c r="P19" s="41"/>
      <c r="Q19" s="58">
        <f t="shared" si="8"/>
        <v>0</v>
      </c>
      <c r="R19" s="41"/>
      <c r="S19" s="41"/>
      <c r="T19" s="47">
        <v>0</v>
      </c>
      <c r="U19" s="41"/>
      <c r="V19" s="41"/>
      <c r="W19" s="46">
        <f t="shared" si="9"/>
        <v>0</v>
      </c>
      <c r="X19" s="40"/>
      <c r="Y19" s="40"/>
      <c r="Z19" s="40"/>
      <c r="AA19" s="40"/>
      <c r="AB19" s="95"/>
      <c r="AC19" s="149" t="e">
        <f t="shared" si="6"/>
        <v>#DIV/0!</v>
      </c>
    </row>
    <row r="20" spans="1:29" ht="197.25" hidden="1" customHeight="1" x14ac:dyDescent="0.25">
      <c r="A20" s="432"/>
      <c r="B20" s="437"/>
      <c r="C20" s="14" t="s">
        <v>26</v>
      </c>
      <c r="D20" s="436"/>
      <c r="E20" s="41">
        <f t="shared" si="11"/>
        <v>0</v>
      </c>
      <c r="F20" s="41"/>
      <c r="G20" s="41"/>
      <c r="H20" s="36"/>
      <c r="I20" s="41"/>
      <c r="J20" s="41"/>
      <c r="K20" s="37">
        <f t="shared" si="10"/>
        <v>0</v>
      </c>
      <c r="L20" s="41"/>
      <c r="M20" s="41"/>
      <c r="N20" s="36"/>
      <c r="O20" s="41"/>
      <c r="P20" s="41"/>
      <c r="Q20" s="58">
        <f>T20</f>
        <v>1663.7</v>
      </c>
      <c r="R20" s="41"/>
      <c r="S20" s="41"/>
      <c r="T20" s="47">
        <v>1663.7</v>
      </c>
      <c r="U20" s="41"/>
      <c r="V20" s="41" t="s">
        <v>34</v>
      </c>
      <c r="W20" s="46">
        <f t="shared" si="9"/>
        <v>0</v>
      </c>
      <c r="X20" s="40"/>
      <c r="Y20" s="40"/>
      <c r="Z20" s="40"/>
      <c r="AA20" s="40"/>
      <c r="AB20" s="95"/>
      <c r="AC20" s="149">
        <f t="shared" si="6"/>
        <v>0</v>
      </c>
    </row>
    <row r="21" spans="1:29" hidden="1" x14ac:dyDescent="0.25">
      <c r="A21" s="22"/>
      <c r="B21" s="23"/>
      <c r="C21" s="18" t="s">
        <v>9</v>
      </c>
      <c r="D21" s="18"/>
      <c r="E21" s="58">
        <f>E22+E23+E24+E25+E26+E27+E28</f>
        <v>0</v>
      </c>
      <c r="F21" s="58"/>
      <c r="G21" s="58"/>
      <c r="H21" s="58"/>
      <c r="I21" s="58"/>
      <c r="J21" s="58"/>
      <c r="K21" s="58">
        <f t="shared" ref="K21:AB21" si="12">K22+K23+K24+K25+K26+K27+K28</f>
        <v>270742.83</v>
      </c>
      <c r="L21" s="58">
        <f t="shared" si="12"/>
        <v>0</v>
      </c>
      <c r="M21" s="58"/>
      <c r="N21" s="58"/>
      <c r="O21" s="58"/>
      <c r="P21" s="58"/>
      <c r="Q21" s="58">
        <f t="shared" si="12"/>
        <v>270742.83</v>
      </c>
      <c r="R21" s="58">
        <f t="shared" si="12"/>
        <v>0</v>
      </c>
      <c r="S21" s="58">
        <f t="shared" si="12"/>
        <v>148744.99</v>
      </c>
      <c r="T21" s="58">
        <f t="shared" si="12"/>
        <v>121997.84</v>
      </c>
      <c r="U21" s="58">
        <f t="shared" si="12"/>
        <v>0</v>
      </c>
      <c r="V21" s="58">
        <f t="shared" si="12"/>
        <v>0</v>
      </c>
      <c r="W21" s="46">
        <f t="shared" si="12"/>
        <v>0</v>
      </c>
      <c r="X21" s="41">
        <f t="shared" si="12"/>
        <v>0</v>
      </c>
      <c r="Y21" s="41"/>
      <c r="Z21" s="41"/>
      <c r="AA21" s="41"/>
      <c r="AB21" s="80">
        <f t="shared" si="12"/>
        <v>0</v>
      </c>
      <c r="AC21" s="149">
        <f t="shared" si="6"/>
        <v>0</v>
      </c>
    </row>
    <row r="22" spans="1:29" ht="93" hidden="1" customHeight="1" x14ac:dyDescent="0.25">
      <c r="A22" s="439">
        <v>21</v>
      </c>
      <c r="B22" s="442" t="s">
        <v>44</v>
      </c>
      <c r="C22" s="13" t="s">
        <v>37</v>
      </c>
      <c r="D22" s="435" t="s">
        <v>28</v>
      </c>
      <c r="E22" s="36">
        <f>F22+G22+H22+I22+J22</f>
        <v>0</v>
      </c>
      <c r="F22" s="36"/>
      <c r="G22" s="36"/>
      <c r="H22" s="36"/>
      <c r="I22" s="36"/>
      <c r="J22" s="36"/>
      <c r="K22" s="58">
        <v>153012.29999999999</v>
      </c>
      <c r="L22" s="36"/>
      <c r="M22" s="36"/>
      <c r="N22" s="36"/>
      <c r="O22" s="36"/>
      <c r="P22" s="36"/>
      <c r="Q22" s="58">
        <v>153012.29999999999</v>
      </c>
      <c r="R22" s="36"/>
      <c r="S22" s="36">
        <v>126235.67</v>
      </c>
      <c r="T22" s="47">
        <v>26776.63</v>
      </c>
      <c r="U22" s="36"/>
      <c r="V22" s="36"/>
      <c r="W22" s="46">
        <f>X22+Y22+Z22+AA22+AB22</f>
        <v>0</v>
      </c>
      <c r="X22" s="40"/>
      <c r="Y22" s="40"/>
      <c r="Z22" s="40"/>
      <c r="AA22" s="40"/>
      <c r="AB22" s="95"/>
      <c r="AC22" s="149">
        <f t="shared" si="6"/>
        <v>0</v>
      </c>
    </row>
    <row r="23" spans="1:29" ht="108.75" hidden="1" customHeight="1" x14ac:dyDescent="0.25">
      <c r="A23" s="440"/>
      <c r="B23" s="443"/>
      <c r="C23" s="13" t="s">
        <v>38</v>
      </c>
      <c r="D23" s="438"/>
      <c r="E23" s="36">
        <f t="shared" ref="E23:E28" si="13">F23+G23+H23+I23+J23</f>
        <v>0</v>
      </c>
      <c r="F23" s="36"/>
      <c r="G23" s="36"/>
      <c r="H23" s="36"/>
      <c r="I23" s="36"/>
      <c r="J23" s="36"/>
      <c r="K23" s="58">
        <v>87391.55</v>
      </c>
      <c r="L23" s="36"/>
      <c r="M23" s="36"/>
      <c r="N23" s="36"/>
      <c r="O23" s="36"/>
      <c r="P23" s="36"/>
      <c r="Q23" s="58">
        <v>87391.55</v>
      </c>
      <c r="R23" s="36"/>
      <c r="S23" s="36">
        <v>11036.22</v>
      </c>
      <c r="T23" s="47">
        <v>76355.33</v>
      </c>
      <c r="U23" s="36"/>
      <c r="V23" s="36"/>
      <c r="W23" s="46">
        <f t="shared" ref="W23:W28" si="14">X23+Y23+Z23+AA23+AB23</f>
        <v>0</v>
      </c>
      <c r="X23" s="40"/>
      <c r="Y23" s="40"/>
      <c r="Z23" s="40"/>
      <c r="AA23" s="40"/>
      <c r="AB23" s="95"/>
      <c r="AC23" s="149">
        <f t="shared" si="6"/>
        <v>0</v>
      </c>
    </row>
    <row r="24" spans="1:29" ht="98.25" hidden="1" customHeight="1" x14ac:dyDescent="0.25">
      <c r="A24" s="440"/>
      <c r="B24" s="443"/>
      <c r="C24" s="13" t="s">
        <v>39</v>
      </c>
      <c r="D24" s="438"/>
      <c r="E24" s="36">
        <f t="shared" si="13"/>
        <v>0</v>
      </c>
      <c r="F24" s="36"/>
      <c r="G24" s="36"/>
      <c r="H24" s="36"/>
      <c r="I24" s="36"/>
      <c r="J24" s="36"/>
      <c r="K24" s="58">
        <v>3246.92</v>
      </c>
      <c r="L24" s="36"/>
      <c r="M24" s="36"/>
      <c r="N24" s="36"/>
      <c r="O24" s="36"/>
      <c r="P24" s="36"/>
      <c r="Q24" s="58">
        <v>3246.92</v>
      </c>
      <c r="R24" s="36"/>
      <c r="S24" s="36"/>
      <c r="T24" s="47">
        <v>3246.92</v>
      </c>
      <c r="U24" s="36"/>
      <c r="V24" s="36"/>
      <c r="W24" s="46">
        <f t="shared" si="14"/>
        <v>0</v>
      </c>
      <c r="X24" s="40"/>
      <c r="Y24" s="40"/>
      <c r="Z24" s="40"/>
      <c r="AA24" s="40"/>
      <c r="AB24" s="95"/>
      <c r="AC24" s="149">
        <f t="shared" si="6"/>
        <v>0</v>
      </c>
    </row>
    <row r="25" spans="1:29" ht="75" hidden="1" customHeight="1" x14ac:dyDescent="0.25">
      <c r="A25" s="440"/>
      <c r="B25" s="443"/>
      <c r="C25" s="13" t="s">
        <v>40</v>
      </c>
      <c r="D25" s="438"/>
      <c r="E25" s="36">
        <f t="shared" si="13"/>
        <v>0</v>
      </c>
      <c r="F25" s="36"/>
      <c r="G25" s="36"/>
      <c r="H25" s="36"/>
      <c r="I25" s="36"/>
      <c r="J25" s="36"/>
      <c r="K25" s="58">
        <v>2263.14</v>
      </c>
      <c r="L25" s="36"/>
      <c r="M25" s="36"/>
      <c r="N25" s="36"/>
      <c r="O25" s="36"/>
      <c r="P25" s="36"/>
      <c r="Q25" s="58">
        <v>2263.14</v>
      </c>
      <c r="R25" s="36"/>
      <c r="S25" s="36"/>
      <c r="T25" s="47">
        <v>2263.14</v>
      </c>
      <c r="U25" s="36"/>
      <c r="V25" s="36"/>
      <c r="W25" s="46">
        <f t="shared" si="14"/>
        <v>0</v>
      </c>
      <c r="X25" s="40"/>
      <c r="Y25" s="40"/>
      <c r="Z25" s="40"/>
      <c r="AA25" s="40"/>
      <c r="AB25" s="95"/>
      <c r="AC25" s="90">
        <f t="shared" si="6"/>
        <v>0</v>
      </c>
    </row>
    <row r="26" spans="1:29" ht="70.5" hidden="1" customHeight="1" x14ac:dyDescent="0.25">
      <c r="A26" s="440"/>
      <c r="B26" s="443"/>
      <c r="C26" s="13" t="s">
        <v>41</v>
      </c>
      <c r="D26" s="438"/>
      <c r="E26" s="36">
        <f t="shared" si="13"/>
        <v>0</v>
      </c>
      <c r="F26" s="36"/>
      <c r="G26" s="36"/>
      <c r="H26" s="36"/>
      <c r="I26" s="36"/>
      <c r="J26" s="36"/>
      <c r="K26" s="58">
        <v>6274.65</v>
      </c>
      <c r="L26" s="36"/>
      <c r="M26" s="36"/>
      <c r="N26" s="36"/>
      <c r="O26" s="36"/>
      <c r="P26" s="36"/>
      <c r="Q26" s="58">
        <v>6274.65</v>
      </c>
      <c r="R26" s="36"/>
      <c r="S26" s="36"/>
      <c r="T26" s="47">
        <v>6274.65</v>
      </c>
      <c r="U26" s="36"/>
      <c r="V26" s="36"/>
      <c r="W26" s="46">
        <f t="shared" si="14"/>
        <v>0</v>
      </c>
      <c r="X26" s="40"/>
      <c r="Y26" s="40"/>
      <c r="Z26" s="40"/>
      <c r="AA26" s="40"/>
      <c r="AB26" s="95"/>
      <c r="AC26" s="90">
        <f t="shared" si="6"/>
        <v>0</v>
      </c>
    </row>
    <row r="27" spans="1:29" ht="53.25" hidden="1" customHeight="1" x14ac:dyDescent="0.25">
      <c r="A27" s="440"/>
      <c r="B27" s="443"/>
      <c r="C27" s="13" t="s">
        <v>42</v>
      </c>
      <c r="D27" s="438"/>
      <c r="E27" s="36">
        <f t="shared" si="13"/>
        <v>0</v>
      </c>
      <c r="F27" s="36"/>
      <c r="G27" s="36"/>
      <c r="H27" s="36"/>
      <c r="I27" s="36"/>
      <c r="J27" s="36"/>
      <c r="K27" s="58">
        <v>18554.27</v>
      </c>
      <c r="L27" s="36"/>
      <c r="M27" s="36">
        <v>11473.1</v>
      </c>
      <c r="N27" s="36">
        <v>7081.17</v>
      </c>
      <c r="O27" s="36"/>
      <c r="P27" s="36"/>
      <c r="Q27" s="58">
        <v>18554.27</v>
      </c>
      <c r="R27" s="36"/>
      <c r="S27" s="36">
        <v>11473.1</v>
      </c>
      <c r="T27" s="47">
        <v>7081.17</v>
      </c>
      <c r="U27" s="36"/>
      <c r="V27" s="36"/>
      <c r="W27" s="46">
        <f t="shared" si="14"/>
        <v>0</v>
      </c>
      <c r="X27" s="40"/>
      <c r="Y27" s="40"/>
      <c r="Z27" s="40"/>
      <c r="AA27" s="40"/>
      <c r="AB27" s="95"/>
      <c r="AC27" s="90">
        <f t="shared" si="6"/>
        <v>0</v>
      </c>
    </row>
    <row r="28" spans="1:29" ht="201" hidden="1" customHeight="1" x14ac:dyDescent="0.25">
      <c r="A28" s="441"/>
      <c r="B28" s="444"/>
      <c r="C28" s="13" t="s">
        <v>29</v>
      </c>
      <c r="D28" s="436"/>
      <c r="E28" s="36">
        <f t="shared" si="13"/>
        <v>0</v>
      </c>
      <c r="F28" s="36"/>
      <c r="G28" s="36"/>
      <c r="H28" s="36"/>
      <c r="I28" s="36"/>
      <c r="J28" s="36"/>
      <c r="K28" s="58">
        <v>0</v>
      </c>
      <c r="L28" s="36"/>
      <c r="M28" s="36"/>
      <c r="N28" s="36">
        <v>0</v>
      </c>
      <c r="O28" s="36"/>
      <c r="P28" s="36"/>
      <c r="Q28" s="58">
        <v>0</v>
      </c>
      <c r="R28" s="36"/>
      <c r="S28" s="36"/>
      <c r="T28" s="47">
        <v>0</v>
      </c>
      <c r="U28" s="36"/>
      <c r="V28" s="36"/>
      <c r="W28" s="46">
        <f t="shared" si="14"/>
        <v>0</v>
      </c>
      <c r="X28" s="40"/>
      <c r="Y28" s="40"/>
      <c r="Z28" s="40"/>
      <c r="AA28" s="40"/>
      <c r="AB28" s="95"/>
      <c r="AC28" s="90" t="e">
        <f t="shared" si="6"/>
        <v>#DIV/0!</v>
      </c>
    </row>
    <row r="29" spans="1:29" hidden="1" x14ac:dyDescent="0.25">
      <c r="A29" s="19"/>
      <c r="B29" s="20" t="s">
        <v>31</v>
      </c>
      <c r="C29" s="17"/>
      <c r="D29" s="17"/>
      <c r="E29" s="58">
        <f>E21+E14</f>
        <v>0</v>
      </c>
      <c r="F29" s="58">
        <f t="shared" ref="F29:AB29" si="15">F21+F14</f>
        <v>0</v>
      </c>
      <c r="G29" s="58">
        <f t="shared" si="15"/>
        <v>0</v>
      </c>
      <c r="H29" s="58">
        <f t="shared" si="15"/>
        <v>0</v>
      </c>
      <c r="I29" s="58">
        <f t="shared" si="15"/>
        <v>0</v>
      </c>
      <c r="J29" s="58">
        <f t="shared" si="15"/>
        <v>0</v>
      </c>
      <c r="K29" s="58">
        <f t="shared" si="15"/>
        <v>270742.83</v>
      </c>
      <c r="L29" s="58">
        <f t="shared" si="15"/>
        <v>0</v>
      </c>
      <c r="M29" s="58">
        <f t="shared" si="15"/>
        <v>0</v>
      </c>
      <c r="N29" s="58">
        <f t="shared" si="15"/>
        <v>0</v>
      </c>
      <c r="O29" s="58">
        <f t="shared" si="15"/>
        <v>0</v>
      </c>
      <c r="P29" s="58">
        <f t="shared" si="15"/>
        <v>0</v>
      </c>
      <c r="Q29" s="58">
        <f t="shared" si="15"/>
        <v>275428.43</v>
      </c>
      <c r="R29" s="58">
        <f t="shared" si="15"/>
        <v>0</v>
      </c>
      <c r="S29" s="58">
        <f t="shared" si="15"/>
        <v>148744.99</v>
      </c>
      <c r="T29" s="58">
        <f t="shared" si="15"/>
        <v>126683.44</v>
      </c>
      <c r="U29" s="58">
        <f t="shared" si="15"/>
        <v>0</v>
      </c>
      <c r="V29" s="58">
        <f t="shared" si="15"/>
        <v>0</v>
      </c>
      <c r="W29" s="46">
        <f t="shared" si="15"/>
        <v>0</v>
      </c>
      <c r="X29" s="41">
        <f t="shared" si="15"/>
        <v>0</v>
      </c>
      <c r="Y29" s="41"/>
      <c r="Z29" s="41"/>
      <c r="AA29" s="41"/>
      <c r="AB29" s="41">
        <f t="shared" si="15"/>
        <v>0</v>
      </c>
      <c r="AC29" s="48">
        <f t="shared" si="6"/>
        <v>0</v>
      </c>
    </row>
    <row r="30" spans="1:29" hidden="1" x14ac:dyDescent="0.25">
      <c r="A30" s="19"/>
      <c r="B30" s="20" t="s">
        <v>32</v>
      </c>
      <c r="C30" s="17" t="s">
        <v>33</v>
      </c>
      <c r="D30" s="17"/>
      <c r="E30" s="63" t="e">
        <f>E29+#REF!</f>
        <v>#REF!</v>
      </c>
      <c r="F30" s="63" t="e">
        <f>F29+#REF!</f>
        <v>#REF!</v>
      </c>
      <c r="G30" s="63" t="e">
        <f>G29+#REF!</f>
        <v>#REF!</v>
      </c>
      <c r="H30" s="63" t="e">
        <f>H29+#REF!</f>
        <v>#REF!</v>
      </c>
      <c r="I30" s="63" t="e">
        <f>I29+#REF!</f>
        <v>#REF!</v>
      </c>
      <c r="J30" s="63" t="e">
        <f>J29+#REF!</f>
        <v>#REF!</v>
      </c>
      <c r="K30" s="63" t="e">
        <f>K29+#REF!</f>
        <v>#REF!</v>
      </c>
      <c r="L30" s="63" t="e">
        <f>L29+#REF!</f>
        <v>#REF!</v>
      </c>
      <c r="M30" s="63" t="e">
        <f>M29+#REF!</f>
        <v>#REF!</v>
      </c>
      <c r="N30" s="63" t="e">
        <f>N29+#REF!</f>
        <v>#REF!</v>
      </c>
      <c r="O30" s="63" t="e">
        <f>O29+#REF!</f>
        <v>#REF!</v>
      </c>
      <c r="P30" s="63" t="e">
        <f>P29+#REF!</f>
        <v>#REF!</v>
      </c>
      <c r="Q30" s="63" t="e">
        <f>Q29+#REF!</f>
        <v>#REF!</v>
      </c>
      <c r="R30" s="63" t="e">
        <f>R29+#REF!</f>
        <v>#REF!</v>
      </c>
      <c r="S30" s="63" t="e">
        <f>S29+#REF!</f>
        <v>#REF!</v>
      </c>
      <c r="T30" s="63" t="e">
        <f>T29+#REF!</f>
        <v>#REF!</v>
      </c>
      <c r="U30" s="63" t="e">
        <f>U29+#REF!</f>
        <v>#REF!</v>
      </c>
      <c r="V30" s="63" t="e">
        <f>V29+#REF!</f>
        <v>#REF!</v>
      </c>
      <c r="W30" s="64" t="e">
        <f>W29+#REF!</f>
        <v>#REF!</v>
      </c>
      <c r="X30" s="65" t="e">
        <f>X29+#REF!</f>
        <v>#REF!</v>
      </c>
      <c r="Y30" s="65"/>
      <c r="Z30" s="65"/>
      <c r="AA30" s="65"/>
      <c r="AB30" s="65" t="e">
        <f>AB29+#REF!</f>
        <v>#REF!</v>
      </c>
      <c r="AC30" s="66" t="e">
        <f t="shared" si="6"/>
        <v>#REF!</v>
      </c>
    </row>
    <row r="31" spans="1:29" hidden="1" x14ac:dyDescent="0.25">
      <c r="A31" s="24"/>
      <c r="B31" s="24"/>
      <c r="C31" s="24"/>
      <c r="D31" s="24"/>
      <c r="E31" s="12"/>
      <c r="Q31" s="11"/>
      <c r="Z31" s="33"/>
    </row>
    <row r="32" spans="1:29" hidden="1" x14ac:dyDescent="0.25">
      <c r="A32" s="24"/>
      <c r="B32" s="24"/>
      <c r="C32" s="24"/>
      <c r="D32" s="24"/>
      <c r="E32" s="12"/>
    </row>
    <row r="33" hidden="1" x14ac:dyDescent="0.25"/>
    <row r="34" hidden="1" x14ac:dyDescent="0.25"/>
  </sheetData>
  <mergeCells count="19">
    <mergeCell ref="A15:A20"/>
    <mergeCell ref="B15:B20"/>
    <mergeCell ref="D15:D20"/>
    <mergeCell ref="A22:A28"/>
    <mergeCell ref="B22:B28"/>
    <mergeCell ref="D22:D28"/>
    <mergeCell ref="A5:A12"/>
    <mergeCell ref="B5:B12"/>
    <mergeCell ref="K3:P3"/>
    <mergeCell ref="Q3:V3"/>
    <mergeCell ref="W3:AB3"/>
    <mergeCell ref="C10:C11"/>
    <mergeCell ref="B2:L2"/>
    <mergeCell ref="AC3:AC4"/>
    <mergeCell ref="A3:A4"/>
    <mergeCell ref="B3:B4"/>
    <mergeCell ref="C3:C4"/>
    <mergeCell ref="D3:D4"/>
    <mergeCell ref="E3:J3"/>
  </mergeCells>
  <pageMargins left="0.23622047244094491" right="0.23622047244094491" top="0.74803149606299213" bottom="0.74803149606299213" header="0.31496062992125984" footer="0.31496062992125984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28</vt:i4>
      </vt:variant>
    </vt:vector>
  </HeadingPairs>
  <TitlesOfParts>
    <vt:vector size="50" baseType="lpstr">
      <vt:lpstr>Развитие  и совГО ЧС 3 кв. 2023</vt:lpstr>
      <vt:lpstr>Развитие МСП 3 кв. 2023</vt:lpstr>
      <vt:lpstr>Формир доступн среды 3 кв. 2023</vt:lpstr>
      <vt:lpstr>Разви Ф.Культ и сп 3кв. 2023</vt:lpstr>
      <vt:lpstr>Молодежная политика 3 кв. 2023</vt:lpstr>
      <vt:lpstr>Энергосбережение 3 кв.2023г.</vt:lpstr>
      <vt:lpstr>Комплексное развитие 3 кв. 2023</vt:lpstr>
      <vt:lpstr>Развитие дух-нрав вос 3 кв.2023</vt:lpstr>
      <vt:lpstr>Предуп упот нарк 3 кв. 2023</vt:lpstr>
      <vt:lpstr>Профилак.террора 3 кв. 2023</vt:lpstr>
      <vt:lpstr>Развитие сельхоз 3 кв. 2023</vt:lpstr>
      <vt:lpstr>Культурная политика 3 кв. 2023</vt:lpstr>
      <vt:lpstr>Безопасность дорож.дв. 3 кв. 23</vt:lpstr>
      <vt:lpstr>Благоуст террит 3 кв. 2023</vt:lpstr>
      <vt:lpstr>Водоснабжение 3 кв. 2023</vt:lpstr>
      <vt:lpstr>Защита прав потреб 3 кв. 2023</vt:lpstr>
      <vt:lpstr>Питание 3 кв. 2023</vt:lpstr>
      <vt:lpstr>ВЦП Культ.политика 3 кв. 2023</vt:lpstr>
      <vt:lpstr>ВЦП Развитие образ. 3 кв. 2023</vt:lpstr>
      <vt:lpstr>Лист1</vt:lpstr>
      <vt:lpstr>Лист2</vt:lpstr>
      <vt:lpstr>Лист3</vt:lpstr>
      <vt:lpstr>'Безопасность дорож.дв. 3 кв. 23'!Заголовки_для_печати</vt:lpstr>
      <vt:lpstr>'Благоуст террит 3 кв. 2023'!Заголовки_для_печати</vt:lpstr>
      <vt:lpstr>'Водоснабжение 3 кв. 2023'!Заголовки_для_печати</vt:lpstr>
      <vt:lpstr>'ВЦП Культ.политика 3 кв. 2023'!Заголовки_для_печати</vt:lpstr>
      <vt:lpstr>'ВЦП Развитие образ. 3 кв. 2023'!Заголовки_для_печати</vt:lpstr>
      <vt:lpstr>'Защита прав потреб 3 кв. 2023'!Заголовки_для_печати</vt:lpstr>
      <vt:lpstr>'Комплексное развитие 3 кв. 2023'!Заголовки_для_печати</vt:lpstr>
      <vt:lpstr>'Культурная политика 3 кв. 2023'!Заголовки_для_печати</vt:lpstr>
      <vt:lpstr>'Молодежная политика 3 кв. 2023'!Заголовки_для_печати</vt:lpstr>
      <vt:lpstr>'Питание 3 кв. 2023'!Заголовки_для_печати</vt:lpstr>
      <vt:lpstr>'Предуп упот нарк 3 кв. 2023'!Заголовки_для_печати</vt:lpstr>
      <vt:lpstr>'Профилак.террора 3 кв. 2023'!Заголовки_для_печати</vt:lpstr>
      <vt:lpstr>'Разви Ф.Культ и сп 3кв. 2023'!Заголовки_для_печати</vt:lpstr>
      <vt:lpstr>'Развитие  и совГО ЧС 3 кв. 2023'!Заголовки_для_печати</vt:lpstr>
      <vt:lpstr>'Развитие дух-нрав вос 3 кв.2023'!Заголовки_для_печати</vt:lpstr>
      <vt:lpstr>'Развитие МСП 3 кв. 2023'!Заголовки_для_печати</vt:lpstr>
      <vt:lpstr>'Развитие сельхоз 3 кв. 2023'!Заголовки_для_печати</vt:lpstr>
      <vt:lpstr>'Формир доступн среды 3 кв. 2023'!Заголовки_для_печати</vt:lpstr>
      <vt:lpstr>'Энергосбережение 3 кв.2023г.'!Заголовки_для_печати</vt:lpstr>
      <vt:lpstr>'Безопасность дорож.дв. 3 кв. 23'!Область_печати</vt:lpstr>
      <vt:lpstr>'ВЦП Культ.политика 3 кв. 2023'!Область_печати</vt:lpstr>
      <vt:lpstr>'ВЦП Развитие образ. 3 кв. 2023'!Область_печати</vt:lpstr>
      <vt:lpstr>'Комплексное развитие 3 кв. 2023'!Область_печати</vt:lpstr>
      <vt:lpstr>'Молодежная политика 3 кв. 2023'!Область_печати</vt:lpstr>
      <vt:lpstr>'Профилак.террора 3 кв. 2023'!Область_печати</vt:lpstr>
      <vt:lpstr>'Развитие  и совГО ЧС 3 кв. 2023'!Область_печати</vt:lpstr>
      <vt:lpstr>'Развитие МСП 3 кв. 2023'!Область_печати</vt:lpstr>
      <vt:lpstr>'Формир доступн среды 3 кв. 2023'!Область_печати</vt:lpstr>
    </vt:vector>
  </TitlesOfParts>
  <Company>Администрация Старополтавского района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Михайловна Карпенко</dc:creator>
  <cp:lastModifiedBy>Яблокова Елена Владимировна</cp:lastModifiedBy>
  <cp:lastPrinted>2023-10-25T11:25:11Z</cp:lastPrinted>
  <dcterms:created xsi:type="dcterms:W3CDTF">2013-06-14T05:21:18Z</dcterms:created>
  <dcterms:modified xsi:type="dcterms:W3CDTF">2023-10-31T07:20:13Z</dcterms:modified>
</cp:coreProperties>
</file>