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15480" windowHeight="11400" activeTab="1"/>
  </bookViews>
  <sheets>
    <sheet name="доходы" sheetId="2" r:id="rId1"/>
    <sheet name="расходы" sheetId="3" r:id="rId2"/>
  </sheets>
  <definedNames>
    <definedName name="_xlnm.Print_Titles" localSheetId="0">доходы!$4:$4</definedName>
    <definedName name="_xlnm.Print_Titles" localSheetId="1">расходы!$2:$3</definedName>
    <definedName name="_xlnm.Print_Area" localSheetId="0">доходы!$A$1:$I$52</definedName>
  </definedNames>
  <calcPr calcId="145621"/>
</workbook>
</file>

<file path=xl/calcChain.xml><?xml version="1.0" encoding="utf-8"?>
<calcChain xmlns="http://schemas.openxmlformats.org/spreadsheetml/2006/main">
  <c r="D9" i="2" l="1"/>
  <c r="M25" i="3" l="1"/>
  <c r="G24" i="3"/>
  <c r="E25" i="3"/>
  <c r="D24" i="3"/>
  <c r="F24" i="3"/>
  <c r="H24" i="3"/>
  <c r="J24" i="3"/>
  <c r="K24" i="3"/>
  <c r="L24" i="3"/>
  <c r="C24" i="3"/>
  <c r="C5" i="3"/>
  <c r="E24" i="3" l="1"/>
  <c r="M24" i="3"/>
  <c r="F16" i="2"/>
  <c r="D16" i="2"/>
  <c r="D39" i="2"/>
  <c r="D33" i="2" s="1"/>
  <c r="G13" i="2" l="1"/>
  <c r="E13" i="2"/>
  <c r="G31" i="2" l="1"/>
  <c r="E31" i="2"/>
  <c r="F9" i="2" l="1"/>
  <c r="G30" i="2"/>
  <c r="F22" i="2"/>
  <c r="E30" i="2"/>
  <c r="E25" i="2"/>
  <c r="G25" i="2"/>
  <c r="G17" i="2"/>
  <c r="E17" i="2"/>
  <c r="C16" i="2"/>
  <c r="M6" i="3" l="1"/>
  <c r="E6" i="3"/>
  <c r="C44" i="3"/>
  <c r="G5" i="3"/>
  <c r="D5" i="3"/>
  <c r="G15" i="2" l="1"/>
  <c r="E15" i="2"/>
  <c r="E10" i="2"/>
  <c r="G10" i="2"/>
  <c r="C9" i="2"/>
  <c r="P21" i="3"/>
  <c r="P13" i="3"/>
  <c r="P50" i="3"/>
  <c r="P48" i="3"/>
  <c r="P46" i="3"/>
  <c r="P45" i="3"/>
  <c r="P43" i="3"/>
  <c r="P42" i="3"/>
  <c r="P41" i="3"/>
  <c r="P40" i="3"/>
  <c r="P36" i="3"/>
  <c r="P34" i="3"/>
  <c r="P33" i="3"/>
  <c r="P32" i="3"/>
  <c r="P31" i="3"/>
  <c r="P30" i="3"/>
  <c r="P28" i="3"/>
  <c r="P27" i="3"/>
  <c r="P26" i="3"/>
  <c r="P23" i="3"/>
  <c r="P22" i="3"/>
  <c r="P20" i="3"/>
  <c r="P19" i="3"/>
  <c r="P17" i="3"/>
  <c r="P16" i="3"/>
  <c r="P12" i="3"/>
  <c r="P11" i="3"/>
  <c r="P10" i="3"/>
  <c r="P9" i="3"/>
  <c r="P8" i="3"/>
  <c r="P7" i="3"/>
  <c r="G14" i="3"/>
  <c r="G18" i="3"/>
  <c r="G29" i="3"/>
  <c r="G35" i="3"/>
  <c r="G44" i="3"/>
  <c r="G47" i="3"/>
  <c r="G49" i="3"/>
  <c r="E13" i="3"/>
  <c r="M13" i="3"/>
  <c r="N13" i="3"/>
  <c r="O21" i="3"/>
  <c r="N43" i="3"/>
  <c r="G39" i="3" l="1"/>
  <c r="D39" i="3"/>
  <c r="C39" i="3"/>
  <c r="M43" i="3"/>
  <c r="E43" i="3"/>
  <c r="P39" i="3" l="1"/>
  <c r="J42" i="3" l="1"/>
  <c r="I41" i="3"/>
  <c r="I26" i="3" l="1"/>
  <c r="I24" i="3" s="1"/>
  <c r="I23" i="3"/>
  <c r="M20" i="3"/>
  <c r="M21" i="3"/>
  <c r="M32" i="3"/>
  <c r="P38" i="3"/>
  <c r="I16" i="3"/>
  <c r="E32" i="3" l="1"/>
  <c r="E20" i="3"/>
  <c r="M50" i="3" l="1"/>
  <c r="E50" i="3"/>
  <c r="L49" i="3"/>
  <c r="K49" i="3"/>
  <c r="J49" i="3"/>
  <c r="I49" i="3"/>
  <c r="H49" i="3"/>
  <c r="F49" i="3"/>
  <c r="D49" i="3"/>
  <c r="C49" i="3"/>
  <c r="P49" i="3" s="1"/>
  <c r="M48" i="3"/>
  <c r="E48" i="3"/>
  <c r="L47" i="3"/>
  <c r="K47" i="3"/>
  <c r="J47" i="3"/>
  <c r="I47" i="3"/>
  <c r="H47" i="3"/>
  <c r="F47" i="3"/>
  <c r="D47" i="3"/>
  <c r="C47" i="3"/>
  <c r="P47" i="3" s="1"/>
  <c r="N46" i="3"/>
  <c r="E46" i="3"/>
  <c r="M45" i="3"/>
  <c r="E45" i="3"/>
  <c r="L44" i="3"/>
  <c r="K44" i="3"/>
  <c r="J44" i="3"/>
  <c r="I44" i="3"/>
  <c r="H44" i="3"/>
  <c r="F44" i="3"/>
  <c r="D44" i="3"/>
  <c r="P44" i="3"/>
  <c r="M42" i="3"/>
  <c r="E42" i="3"/>
  <c r="E41" i="3"/>
  <c r="N40" i="3"/>
  <c r="E40" i="3"/>
  <c r="L39" i="3"/>
  <c r="K39" i="3"/>
  <c r="J39" i="3"/>
  <c r="H39" i="3"/>
  <c r="F39" i="3"/>
  <c r="N38" i="3"/>
  <c r="L37" i="3"/>
  <c r="K37" i="3"/>
  <c r="J37" i="3"/>
  <c r="I37" i="3"/>
  <c r="H37" i="3"/>
  <c r="F37" i="3"/>
  <c r="D37" i="3"/>
  <c r="C37" i="3"/>
  <c r="E36" i="3"/>
  <c r="L35" i="3"/>
  <c r="K35" i="3"/>
  <c r="J35" i="3"/>
  <c r="H35" i="3"/>
  <c r="F35" i="3"/>
  <c r="D35" i="3"/>
  <c r="C35" i="3"/>
  <c r="P35" i="3" s="1"/>
  <c r="M34" i="3"/>
  <c r="E34" i="3"/>
  <c r="N33" i="3"/>
  <c r="E33" i="3"/>
  <c r="N31" i="3"/>
  <c r="E31" i="3"/>
  <c r="N30" i="3"/>
  <c r="E30" i="3"/>
  <c r="L29" i="3"/>
  <c r="K29" i="3"/>
  <c r="J29" i="3"/>
  <c r="I29" i="3"/>
  <c r="H29" i="3"/>
  <c r="F29" i="3"/>
  <c r="D29" i="3"/>
  <c r="C29" i="3"/>
  <c r="P29" i="3" s="1"/>
  <c r="M28" i="3"/>
  <c r="E28" i="3"/>
  <c r="N27" i="3"/>
  <c r="E27" i="3"/>
  <c r="E26" i="3"/>
  <c r="P24" i="3"/>
  <c r="E23" i="3"/>
  <c r="M22" i="3"/>
  <c r="N22" i="3"/>
  <c r="E22" i="3"/>
  <c r="N21" i="3"/>
  <c r="E21" i="3"/>
  <c r="E19" i="3"/>
  <c r="L18" i="3"/>
  <c r="K18" i="3"/>
  <c r="J18" i="3"/>
  <c r="I18" i="3"/>
  <c r="H18" i="3"/>
  <c r="F18" i="3"/>
  <c r="D18" i="3"/>
  <c r="C18" i="3"/>
  <c r="P18" i="3" s="1"/>
  <c r="N17" i="3"/>
  <c r="E17" i="3"/>
  <c r="N16" i="3"/>
  <c r="E16" i="3"/>
  <c r="G15" i="3"/>
  <c r="E15" i="3"/>
  <c r="L14" i="3"/>
  <c r="K14" i="3"/>
  <c r="J14" i="3"/>
  <c r="I14" i="3"/>
  <c r="H14" i="3"/>
  <c r="F14" i="3"/>
  <c r="D14" i="3"/>
  <c r="C14" i="3"/>
  <c r="P14" i="3" s="1"/>
  <c r="N12" i="3"/>
  <c r="E12" i="3"/>
  <c r="N11" i="3"/>
  <c r="E11" i="3"/>
  <c r="N10" i="3"/>
  <c r="E10" i="3"/>
  <c r="E8" i="3"/>
  <c r="N7" i="3"/>
  <c r="E7" i="3"/>
  <c r="L5" i="3"/>
  <c r="K5" i="3"/>
  <c r="J5" i="3"/>
  <c r="I5" i="3"/>
  <c r="H5" i="3"/>
  <c r="F5" i="3"/>
  <c r="C4" i="3" l="1"/>
  <c r="M15" i="3"/>
  <c r="P15" i="3"/>
  <c r="L4" i="3"/>
  <c r="K4" i="3"/>
  <c r="N18" i="3"/>
  <c r="J4" i="3"/>
  <c r="E44" i="3"/>
  <c r="M31" i="3"/>
  <c r="M47" i="3"/>
  <c r="M44" i="3"/>
  <c r="M29" i="3"/>
  <c r="M33" i="3"/>
  <c r="M18" i="3"/>
  <c r="D4" i="3"/>
  <c r="E14" i="3"/>
  <c r="M5" i="3"/>
  <c r="M12" i="3"/>
  <c r="H4" i="3"/>
  <c r="M7" i="3"/>
  <c r="N26" i="3"/>
  <c r="I35" i="3"/>
  <c r="N44" i="3"/>
  <c r="F4" i="3"/>
  <c r="M49" i="3"/>
  <c r="M11" i="3"/>
  <c r="M30" i="3"/>
  <c r="E39" i="3"/>
  <c r="I39" i="3"/>
  <c r="N47" i="3"/>
  <c r="M14" i="3"/>
  <c r="M17" i="3"/>
  <c r="E29" i="3"/>
  <c r="E35" i="3"/>
  <c r="E49" i="3"/>
  <c r="M8" i="3"/>
  <c r="N8" i="3"/>
  <c r="M19" i="3"/>
  <c r="N19" i="3"/>
  <c r="M23" i="3"/>
  <c r="N23" i="3"/>
  <c r="N36" i="3"/>
  <c r="M36" i="3"/>
  <c r="M41" i="3"/>
  <c r="N41" i="3"/>
  <c r="E5" i="3"/>
  <c r="N9" i="3"/>
  <c r="M10" i="3"/>
  <c r="N15" i="3"/>
  <c r="M16" i="3"/>
  <c r="E18" i="3"/>
  <c r="M26" i="3"/>
  <c r="M27" i="3"/>
  <c r="N28" i="3"/>
  <c r="N29" i="3"/>
  <c r="N34" i="3"/>
  <c r="M40" i="3"/>
  <c r="N42" i="3"/>
  <c r="N45" i="3"/>
  <c r="M46" i="3"/>
  <c r="E47" i="3"/>
  <c r="N48" i="3"/>
  <c r="N50" i="3"/>
  <c r="G46" i="2"/>
  <c r="E46" i="2"/>
  <c r="F39" i="2"/>
  <c r="F33" i="2" s="1"/>
  <c r="C39" i="2"/>
  <c r="C33" i="2" s="1"/>
  <c r="G45" i="2"/>
  <c r="E45" i="2"/>
  <c r="P37" i="3" l="1"/>
  <c r="G4" i="3"/>
  <c r="M35" i="3"/>
  <c r="N37" i="3"/>
  <c r="N5" i="3"/>
  <c r="N35" i="3"/>
  <c r="N24" i="3"/>
  <c r="E4" i="3"/>
  <c r="N49" i="3"/>
  <c r="M39" i="3"/>
  <c r="N39" i="3"/>
  <c r="I4" i="3"/>
  <c r="N14" i="3"/>
  <c r="G42" i="2"/>
  <c r="E42" i="2"/>
  <c r="M4" i="3" l="1"/>
  <c r="N4" i="3"/>
  <c r="G43" i="2"/>
  <c r="G47" i="2"/>
  <c r="E43" i="2"/>
  <c r="E47" i="2"/>
  <c r="G8" i="2" l="1"/>
  <c r="G20" i="2" l="1"/>
  <c r="E20" i="2"/>
  <c r="E27" i="2" l="1"/>
  <c r="G27" i="2"/>
  <c r="G41" i="2" l="1"/>
  <c r="E41" i="2"/>
  <c r="G40" i="2"/>
  <c r="E40" i="2"/>
  <c r="G38" i="2"/>
  <c r="E38" i="2"/>
  <c r="G37" i="2"/>
  <c r="E37" i="2"/>
  <c r="G36" i="2"/>
  <c r="E36" i="2"/>
  <c r="G35" i="2"/>
  <c r="E35" i="2"/>
  <c r="G34" i="2"/>
  <c r="E34" i="2"/>
  <c r="G28" i="2"/>
  <c r="E28" i="2"/>
  <c r="G24" i="2"/>
  <c r="E24" i="2"/>
  <c r="G23" i="2"/>
  <c r="E23" i="2"/>
  <c r="D22" i="2"/>
  <c r="C22" i="2"/>
  <c r="G19" i="2"/>
  <c r="E19" i="2"/>
  <c r="G18" i="2"/>
  <c r="E18" i="2"/>
  <c r="G14" i="2"/>
  <c r="E14" i="2"/>
  <c r="G12" i="2"/>
  <c r="E12" i="2"/>
  <c r="G7" i="2"/>
  <c r="E7" i="2"/>
  <c r="F6" i="2"/>
  <c r="F32" i="2" s="1"/>
  <c r="D6" i="2"/>
  <c r="D32" i="2" s="1"/>
  <c r="C6" i="2"/>
  <c r="C32" i="2" l="1"/>
  <c r="D51" i="2"/>
  <c r="F51" i="2"/>
  <c r="E33" i="2"/>
  <c r="G9" i="2"/>
  <c r="E9" i="2"/>
  <c r="E39" i="2"/>
  <c r="G39" i="2"/>
  <c r="G16" i="2"/>
  <c r="G22" i="2"/>
  <c r="G33" i="2"/>
  <c r="E6" i="2"/>
  <c r="E16" i="2"/>
  <c r="E22" i="2"/>
  <c r="G6" i="2"/>
  <c r="E32" i="2" l="1"/>
  <c r="C51" i="2"/>
  <c r="G51" i="2" s="1"/>
  <c r="G32" i="2"/>
  <c r="E51" i="2" l="1"/>
</calcChain>
</file>

<file path=xl/sharedStrings.xml><?xml version="1.0" encoding="utf-8"?>
<sst xmlns="http://schemas.openxmlformats.org/spreadsheetml/2006/main" count="190" uniqueCount="189">
  <si>
    <t>Код раздела</t>
  </si>
  <si>
    <t>Наименование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</si>
  <si>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</si>
  <si>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</si>
  <si>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</si>
  <si>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</si>
  <si>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</si>
  <si>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</si>
  <si>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0106</t>
  </si>
  <si>
    <t>Обеспечение деятельности финансовых, налоговых,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</si>
  <si>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</si>
  <si>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</si>
  <si>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Резервные фонды</t>
  </si>
  <si>
    <t>0113</t>
  </si>
  <si>
    <t xml:space="preserve">Другие общегосударственные  вопросы 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</si>
  <si>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</si>
  <si>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</si>
  <si>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</si>
  <si>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</si>
  <si>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0405</t>
  </si>
  <si>
    <t>Сельское хозяйство и рыболовство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</si>
  <si>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</si>
  <si>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</si>
  <si>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</si>
  <si>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</si>
  <si>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0502</t>
  </si>
  <si>
    <t>Коммунальное хозяйство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</si>
  <si>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</si>
  <si>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</si>
  <si>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</si>
  <si>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</si>
  <si>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</si>
  <si>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</si>
  <si>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</si>
  <si>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</si>
  <si>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</si>
  <si>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</si>
  <si>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</si>
  <si>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</si>
  <si>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</si>
  <si>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0801</t>
  </si>
  <si>
    <t>Культура</t>
  </si>
  <si>
    <t>0900</t>
  </si>
  <si>
    <t>ЗДРАВООХРАНЕНИЕ</t>
  </si>
  <si>
    <t>0902</t>
  </si>
  <si>
    <t>Амбулаторная помощь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</si>
  <si>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</si>
  <si>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</si>
  <si>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</si>
  <si>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</si>
  <si>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</si>
  <si>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</si>
  <si>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</si>
  <si>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</si>
  <si>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Защита населения и территории от чрезвычайных ситуаций  природного и техногенного характера, гражданская оборона</t>
  </si>
  <si>
    <t>0409</t>
  </si>
  <si>
    <t>Дорожное хозяйство</t>
  </si>
  <si>
    <t>Массовый спорт</t>
  </si>
  <si>
    <t xml:space="preserve">Ожидаемое </t>
  </si>
  <si>
    <t xml:space="preserve"> исполнение бюджета Старополтавского муниципального района</t>
  </si>
  <si>
    <t>Код бюджетной классификации</t>
  </si>
  <si>
    <t>ДОХОДЫ</t>
  </si>
  <si>
    <t>000 101 00000 00 0000 000</t>
  </si>
  <si>
    <t xml:space="preserve">Налоги на прибыль (доход) </t>
  </si>
  <si>
    <t>000 1 01 02000 01 0000 000</t>
  </si>
  <si>
    <t>000 1 05 00000 00 0000 000</t>
  </si>
  <si>
    <t>Налоги на совокупный доход</t>
  </si>
  <si>
    <t>000 1 05 02000 01 0000 110</t>
  </si>
  <si>
    <t>000 1 05 03000 01 0000 110</t>
  </si>
  <si>
    <t>000 1 08 00000 00 0000 000</t>
  </si>
  <si>
    <t>Государственная пошлина</t>
  </si>
  <si>
    <t>000 1 09 00000 00 0000 000</t>
  </si>
  <si>
    <t>Задолж. по отмен. налогам, сборам и иным обяз. платежам</t>
  </si>
  <si>
    <t>000 1 11 00000 00 0000 000</t>
  </si>
  <si>
    <t>Доходы от использ.имущества, наход. в гос. и мун. собственности</t>
  </si>
  <si>
    <t>000 1 11 05035 05 0000 120</t>
  </si>
  <si>
    <t>000 1 12 00000 00 0000 000</t>
  </si>
  <si>
    <t>Платежи при польз. природными ресурсами</t>
  </si>
  <si>
    <t>000 1 12 01000 01 0000 120</t>
  </si>
  <si>
    <t>Плата за негат. воздействие на окружающую среду</t>
  </si>
  <si>
    <t>Доходы от продажи земельных участков</t>
  </si>
  <si>
    <t>000 1 16 00000 00 0000 000</t>
  </si>
  <si>
    <t>Штрафы, санкции, возм. ущерба</t>
  </si>
  <si>
    <t>000 1 17 01050 05 0000 180</t>
  </si>
  <si>
    <t>Невыясненные поступления</t>
  </si>
  <si>
    <t>Итого собственных доходов</t>
  </si>
  <si>
    <t>000 2 00 00000 00 0000 000</t>
  </si>
  <si>
    <t>Безвозмездные перечисления:</t>
  </si>
  <si>
    <t>субсидии на сбалансирован.</t>
  </si>
  <si>
    <t>000 2 02 04012 05 0000 151</t>
  </si>
  <si>
    <t>Межбюд. трансферты передаваемые бюджетам для компенсац.доп.расходов,возникших в результ решений принят органами власти другого уровня</t>
  </si>
  <si>
    <t>Межбюдж.трансферты,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</si>
  <si>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ВСЕГО ДОХОДОВ:</t>
  </si>
  <si>
    <t>000 010 60100 05 0000 630</t>
  </si>
  <si>
    <t>Средства от продажи акций и иных форм участия в капитале, находящихся в собственности муниципальных районов</t>
  </si>
  <si>
    <t xml:space="preserve"> </t>
  </si>
  <si>
    <t>0105</t>
  </si>
  <si>
    <t>Судебная система</t>
  </si>
  <si>
    <t>0314</t>
  </si>
  <si>
    <t>Другие вопросы в области национальной безопасности</t>
  </si>
  <si>
    <t>РАСХОДЫ, итого</t>
  </si>
  <si>
    <t>% исполнения к плану</t>
  </si>
  <si>
    <t>% ожид.исполнение к год.плану</t>
  </si>
  <si>
    <t>Налог на доходы физических лиц</t>
  </si>
  <si>
    <t>Иные межбюджетные трансферты:</t>
  </si>
  <si>
    <t>Единый налог на вмененный доход</t>
  </si>
  <si>
    <t>Единый сельскохозяйственный налог</t>
  </si>
  <si>
    <t>Арендная плата за земельные участки и поступления  от продажи права на заключ. договоров аренды земельных участков</t>
  </si>
  <si>
    <t>Доходы от сдачи в аренду имущ.,находящ. в операт. управл, органов упр. муниц. районов и созданных ими учр.  муниц, унитарных предприятий</t>
  </si>
  <si>
    <t>000 1 13 00000 05 0000 130</t>
  </si>
  <si>
    <t>000 1 14 02052 05 0000 410</t>
  </si>
  <si>
    <t>000 1 14 06013 10 0000 430</t>
  </si>
  <si>
    <t>Доходы от оказ.платных услуг (работ) и компенсации затрат бюджетов муниц.районов</t>
  </si>
  <si>
    <t>000 1 11 09045 05 0000 120</t>
  </si>
  <si>
    <t>прочие поступления от имущества в собственности района</t>
  </si>
  <si>
    <t>Доходы от реализации имущества, находящегося в оперативном управлении, в части реализ основ средств</t>
  </si>
  <si>
    <t>000 1 14 02053 05 0000 410</t>
  </si>
  <si>
    <t>Доходы от реализации иного имущества, находящегося в собственности района, в части реализации основных средств по указанному имуществу</t>
  </si>
  <si>
    <t>Дотация на выравнивание уровня бюджетной обеспеченности</t>
  </si>
  <si>
    <t>Дотация на поддержку мер по обеспечению сбалансированности</t>
  </si>
  <si>
    <t>000 2 18 05010 05 0000 151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</si>
  <si>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</si>
  <si>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000 1 03 00000 00 0000 000</t>
  </si>
  <si>
    <t>Акцизы</t>
  </si>
  <si>
    <t>000 1 05 04000 01 0000 110</t>
  </si>
  <si>
    <t>Патент</t>
  </si>
  <si>
    <t>0111</t>
  </si>
  <si>
    <t>0408</t>
  </si>
  <si>
    <t>Транспорт</t>
  </si>
  <si>
    <t>0503</t>
  </si>
  <si>
    <t>Благоустройство</t>
  </si>
  <si>
    <t xml:space="preserve">КУЛЬТУРА и КИНЕМАТОГРАФИЯ </t>
  </si>
  <si>
    <t>000 1 17 05050 05 0000 180</t>
  </si>
  <si>
    <t>Прочие неналоговые доходы</t>
  </si>
  <si>
    <t>000 2 03 05010 05 0000 180</t>
  </si>
  <si>
    <t>Предоставление государственными (муниципальными) организациями грантов для получателей средств бюджетов муниципальных районов</t>
  </si>
  <si>
    <t>Ожидаемое исполнение на 01.01.2017 года</t>
  </si>
  <si>
    <t>в том числе по ГРБС</t>
  </si>
  <si>
    <t>Межбюджетные трансферты</t>
  </si>
  <si>
    <t>Прочие межбюджетные трансферты общего характера</t>
  </si>
  <si>
    <t>000 1 11 05013 05 0000 120</t>
  </si>
  <si>
    <t>000 2 02 15001 00 0000 151</t>
  </si>
  <si>
    <t>Субсидии бюджетамбюджетной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</si>
  <si>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</si>
  <si>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Прочие межбюджетные трансферты, передаваемые бюджетам 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</si>
  <si>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</si>
  <si>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0406</t>
  </si>
  <si>
    <t>Водное хозяйство</t>
  </si>
  <si>
    <t>0703</t>
  </si>
  <si>
    <t>Дополнительное образование</t>
  </si>
  <si>
    <t>000 1 11 07015 05 0000 120</t>
  </si>
  <si>
    <t>Доходы от перечисления части прибыли, остающейся после уплаты налогов и иных обяз платежей МУП, созд мун районами</t>
  </si>
  <si>
    <t>000 2 18 60010 05 0000 180</t>
  </si>
  <si>
    <t>Доходы бюджетов муниципальных районов от возврата целевых остатков прошлых лет</t>
  </si>
  <si>
    <t>Другие вопросы в области социальной политики</t>
  </si>
  <si>
    <t>000 1 05 01000 01 0000 110</t>
  </si>
  <si>
    <t>Налог, взимаемый в связи с применением упрощенной системы налогообложения</t>
  </si>
  <si>
    <t>0102</t>
  </si>
  <si>
    <t>Функционирование высшего должностного лица субъекта Российской Федерации и муниципального образования</t>
  </si>
  <si>
    <t>000 2 07 05030 05 0000 150</t>
  </si>
  <si>
    <t>Прочие безвозмездные поступления в бюджеты муниципальных районов</t>
  </si>
  <si>
    <t>000 2 02 45303 05 0000 150</t>
  </si>
  <si>
    <t>000 2 02 45519 05 0000 150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</si>
  <si>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</si>
  <si>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
бюджетам  муниципальных районов на поддержку отрасли культуры</t>
  </si>
  <si>
    <t>000 1 17 15030 05 0000 150</t>
  </si>
  <si>
    <t>Инициативные платежи, зачисляемые в бюджеты муниципальных районов</t>
  </si>
  <si>
    <t>000 2 02 20000 00 0000 150</t>
  </si>
  <si>
    <t>000 2 02 30000 00 0000 150</t>
  </si>
  <si>
    <t>000 202 40000 00 0000 150</t>
  </si>
  <si>
    <t>000 2 02 40014 00 0000 150</t>
  </si>
  <si>
    <t>000 2 02 49999 00 0000 150</t>
  </si>
  <si>
    <t>000 2 19 0000 05 0000 150</t>
  </si>
  <si>
    <t>000 2 02 15001 05 0000 150</t>
  </si>
  <si>
    <t>000 2 02 455190 05 0000 150</t>
  </si>
  <si>
    <t>плата по соглашению об установлении сервитута</t>
  </si>
  <si>
    <t>0501</t>
  </si>
  <si>
    <t>Жилищное хозяйство</t>
  </si>
  <si>
    <t xml:space="preserve">на 01 января 2024 года </t>
  </si>
  <si>
    <t>План 2023 года</t>
  </si>
  <si>
    <t>Исполнение на 01.11.2023 года</t>
  </si>
  <si>
    <t>% факт к годовому плану   2023г.</t>
  </si>
  <si>
    <t>Ожидаемое поступление на        01.01.2024 года</t>
  </si>
  <si>
    <t>% ожидаем. к годовому плану   2023г.</t>
  </si>
  <si>
    <t>Межбюджетные трансферты бюджетам муниципальных районов на ежемесячное денежное вознаграждение за классное руководство, выплаты советникам директоров</t>
  </si>
  <si>
    <t>Уточненный план 2023 года</t>
  </si>
  <si>
    <t>Исполнено на 01.11.2023 года</t>
  </si>
  <si>
    <t>ИТОГО ожидаемое исполнение на 01.01.2024</t>
  </si>
  <si>
    <t>0310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</si>
</sst>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9" fillId="0" borderId="0" xfId="0" applyFont="1"/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/>
    <xf numFmtId="0" fontId="10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wrapText="1"/>
    </xf>
    <xf numFmtId="9" fontId="0" fillId="0" borderId="0" xfId="0" applyNumberFormat="1" applyAlignment="1">
      <alignment vertical="center"/>
    </xf>
    <xf numFmtId="165" fontId="6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3" xfId="0" applyFont="1" applyBorder="1"/>
    <xf numFmtId="0" fontId="7" fillId="4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164" fontId="12" fillId="4" borderId="3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 wrapText="1"/>
    </xf>
    <xf numFmtId="164" fontId="1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14" fontId="15" fillId="0" borderId="0" xfId="0" applyNumberFormat="1" applyFont="1"/>
    <xf numFmtId="0" fontId="16" fillId="0" borderId="0" xfId="0" applyFont="1" applyAlignment="1">
      <alignment vertical="center"/>
    </xf>
    <xf numFmtId="165" fontId="6" fillId="2" borderId="3" xfId="0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B32" zoomScaleNormal="100" workbookViewId="0">
      <selection activeCell="F33" sqref="F33"/>
    </sheetView>
  </sheetViews>
  <sheetFormatPr defaultRowHeight="15" x14ac:dyDescent="0.25"/>
  <cols>
    <col min="1" max="1" width="21" customWidth="1"/>
    <col min="2" max="2" width="39.140625" customWidth="1"/>
    <col min="3" max="3" width="10.7109375" customWidth="1"/>
    <col min="4" max="4" width="11.140625" customWidth="1"/>
    <col min="5" max="5" width="9.85546875" customWidth="1"/>
    <col min="6" max="6" width="13" customWidth="1"/>
    <col min="7" max="7" width="9.7109375" customWidth="1"/>
    <col min="8" max="8" width="7.85546875" customWidth="1"/>
    <col min="11" max="11" width="0" hidden="1" customWidth="1"/>
  </cols>
  <sheetData>
    <row r="1" spans="1:10" ht="14.45" customHeight="1" x14ac:dyDescent="0.25">
      <c r="A1" s="4"/>
      <c r="B1" s="86" t="s">
        <v>58</v>
      </c>
      <c r="C1" s="86"/>
      <c r="D1" s="86"/>
      <c r="E1" s="86"/>
      <c r="F1" s="17"/>
      <c r="G1" s="5"/>
    </row>
    <row r="2" spans="1:10" ht="13.15" customHeight="1" x14ac:dyDescent="0.25">
      <c r="A2" s="4"/>
      <c r="B2" s="86" t="s">
        <v>59</v>
      </c>
      <c r="C2" s="86"/>
      <c r="D2" s="86"/>
      <c r="E2" s="86"/>
      <c r="F2" s="86"/>
      <c r="G2" s="5"/>
    </row>
    <row r="3" spans="1:10" ht="12" customHeight="1" x14ac:dyDescent="0.25">
      <c r="A3" s="4"/>
      <c r="B3" s="86" t="s">
        <v>178</v>
      </c>
      <c r="C3" s="86"/>
      <c r="D3" s="86"/>
      <c r="E3" s="86"/>
      <c r="F3" s="17"/>
      <c r="G3" s="5"/>
    </row>
    <row r="4" spans="1:10" ht="40.5" customHeight="1" x14ac:dyDescent="0.25">
      <c r="A4" s="42" t="s">
        <v>60</v>
      </c>
      <c r="B4" s="43" t="s">
        <v>1</v>
      </c>
      <c r="C4" s="44" t="s">
        <v>179</v>
      </c>
      <c r="D4" s="74" t="s">
        <v>180</v>
      </c>
      <c r="E4" s="45" t="s">
        <v>181</v>
      </c>
      <c r="F4" s="44" t="s">
        <v>182</v>
      </c>
      <c r="G4" s="45" t="s">
        <v>183</v>
      </c>
      <c r="H4" s="79"/>
    </row>
    <row r="5" spans="1:10" s="2" customFormat="1" x14ac:dyDescent="0.25">
      <c r="A5" s="6"/>
      <c r="B5" s="7" t="s">
        <v>61</v>
      </c>
      <c r="C5" s="7"/>
      <c r="D5" s="8"/>
      <c r="E5" s="8"/>
      <c r="F5" s="6"/>
      <c r="G5" s="6"/>
    </row>
    <row r="6" spans="1:10" s="2" customFormat="1" x14ac:dyDescent="0.25">
      <c r="A6" s="18" t="s">
        <v>62</v>
      </c>
      <c r="B6" s="9" t="s">
        <v>63</v>
      </c>
      <c r="C6" s="24">
        <f>C7</f>
        <v>122766.39999999999</v>
      </c>
      <c r="D6" s="24">
        <f>D7</f>
        <v>106518.39999999999</v>
      </c>
      <c r="E6" s="24">
        <f t="shared" ref="E6:E13" si="0">D6/C6*100</f>
        <v>86.765108368413507</v>
      </c>
      <c r="F6" s="25">
        <f>F7</f>
        <v>137528</v>
      </c>
      <c r="G6" s="25">
        <f t="shared" ref="G6:G31" si="1">F6/C6*100</f>
        <v>112.02413689739213</v>
      </c>
    </row>
    <row r="7" spans="1:10" s="2" customFormat="1" x14ac:dyDescent="0.25">
      <c r="A7" s="18" t="s">
        <v>64</v>
      </c>
      <c r="B7" s="10" t="s">
        <v>103</v>
      </c>
      <c r="C7" s="26">
        <v>122766.39999999999</v>
      </c>
      <c r="D7" s="27">
        <v>106518.39999999999</v>
      </c>
      <c r="E7" s="28">
        <f t="shared" si="0"/>
        <v>86.765108368413507</v>
      </c>
      <c r="F7" s="29">
        <v>137528</v>
      </c>
      <c r="G7" s="29">
        <f t="shared" si="1"/>
        <v>112.02413689739213</v>
      </c>
    </row>
    <row r="8" spans="1:10" s="2" customFormat="1" x14ac:dyDescent="0.25">
      <c r="A8" s="18" t="s">
        <v>122</v>
      </c>
      <c r="B8" s="9" t="s">
        <v>123</v>
      </c>
      <c r="C8" s="24">
        <v>1485.5</v>
      </c>
      <c r="D8" s="85">
        <v>1417.9</v>
      </c>
      <c r="E8" s="83">
        <v>1485.5</v>
      </c>
      <c r="F8" s="84">
        <v>1485.5</v>
      </c>
      <c r="G8" s="84">
        <f t="shared" si="1"/>
        <v>100</v>
      </c>
    </row>
    <row r="9" spans="1:10" s="2" customFormat="1" x14ac:dyDescent="0.25">
      <c r="A9" s="18" t="s">
        <v>65</v>
      </c>
      <c r="B9" s="12" t="s">
        <v>66</v>
      </c>
      <c r="C9" s="24">
        <f>C10+C11+C12+C13</f>
        <v>12302.8</v>
      </c>
      <c r="D9" s="24">
        <f>D10+D11+D12+D13</f>
        <v>9932</v>
      </c>
      <c r="E9" s="83">
        <f t="shared" si="0"/>
        <v>80.729590012029789</v>
      </c>
      <c r="F9" s="24">
        <f>F10+F11+F12+F13</f>
        <v>10234</v>
      </c>
      <c r="G9" s="84">
        <f t="shared" si="1"/>
        <v>83.1843157655168</v>
      </c>
    </row>
    <row r="10" spans="1:10" s="2" customFormat="1" ht="25.5" x14ac:dyDescent="0.25">
      <c r="A10" s="18" t="s">
        <v>155</v>
      </c>
      <c r="B10" s="10" t="s">
        <v>156</v>
      </c>
      <c r="C10" s="26">
        <v>1932.8</v>
      </c>
      <c r="D10" s="26">
        <v>1835.2</v>
      </c>
      <c r="E10" s="28">
        <f t="shared" si="0"/>
        <v>94.950331125827816</v>
      </c>
      <c r="F10" s="29">
        <v>2000</v>
      </c>
      <c r="G10" s="29">
        <f t="shared" si="1"/>
        <v>103.476821192053</v>
      </c>
      <c r="H10" s="80"/>
      <c r="I10" s="80"/>
      <c r="J10" s="80"/>
    </row>
    <row r="11" spans="1:10" s="2" customFormat="1" x14ac:dyDescent="0.25">
      <c r="A11" s="18" t="s">
        <v>67</v>
      </c>
      <c r="B11" s="10" t="s">
        <v>105</v>
      </c>
      <c r="C11" s="26"/>
      <c r="D11" s="29">
        <v>-40</v>
      </c>
      <c r="E11" s="28"/>
      <c r="F11" s="29">
        <v>-40</v>
      </c>
      <c r="G11" s="29"/>
      <c r="H11" s="80"/>
      <c r="I11" s="80"/>
      <c r="J11" s="80"/>
    </row>
    <row r="12" spans="1:10" s="2" customFormat="1" x14ac:dyDescent="0.25">
      <c r="A12" s="18" t="s">
        <v>68</v>
      </c>
      <c r="B12" s="10" t="s">
        <v>106</v>
      </c>
      <c r="C12" s="26">
        <v>9500</v>
      </c>
      <c r="D12" s="29">
        <v>7197.7</v>
      </c>
      <c r="E12" s="28">
        <f t="shared" si="0"/>
        <v>75.765263157894736</v>
      </c>
      <c r="F12" s="29">
        <v>7174</v>
      </c>
      <c r="G12" s="29">
        <f t="shared" si="1"/>
        <v>75.515789473684208</v>
      </c>
      <c r="H12" s="80"/>
      <c r="I12" s="80"/>
      <c r="J12" s="80"/>
    </row>
    <row r="13" spans="1:10" s="2" customFormat="1" ht="13.15" customHeight="1" x14ac:dyDescent="0.25">
      <c r="A13" s="18" t="s">
        <v>124</v>
      </c>
      <c r="B13" s="10" t="s">
        <v>125</v>
      </c>
      <c r="C13" s="26">
        <v>870</v>
      </c>
      <c r="D13" s="29">
        <v>939.1</v>
      </c>
      <c r="E13" s="28">
        <f t="shared" si="0"/>
        <v>107.94252873563219</v>
      </c>
      <c r="F13" s="29">
        <v>1100</v>
      </c>
      <c r="G13" s="29">
        <f t="shared" si="1"/>
        <v>126.43678160919541</v>
      </c>
      <c r="H13" s="80"/>
      <c r="I13" s="80"/>
      <c r="J13" s="80"/>
    </row>
    <row r="14" spans="1:10" s="2" customFormat="1" x14ac:dyDescent="0.25">
      <c r="A14" s="18" t="s">
        <v>69</v>
      </c>
      <c r="B14" s="9" t="s">
        <v>70</v>
      </c>
      <c r="C14" s="28">
        <v>2722</v>
      </c>
      <c r="D14" s="28">
        <v>2157.8000000000002</v>
      </c>
      <c r="E14" s="28">
        <f t="shared" ref="E14:E31" si="2">D14/C14*100</f>
        <v>79.272593681116831</v>
      </c>
      <c r="F14" s="29">
        <v>2722</v>
      </c>
      <c r="G14" s="29">
        <f t="shared" si="1"/>
        <v>100</v>
      </c>
      <c r="H14" s="80"/>
      <c r="I14" s="80"/>
      <c r="J14" s="80"/>
    </row>
    <row r="15" spans="1:10" s="2" customFormat="1" ht="25.5" x14ac:dyDescent="0.25">
      <c r="A15" s="18" t="s">
        <v>71</v>
      </c>
      <c r="B15" s="9" t="s">
        <v>72</v>
      </c>
      <c r="C15" s="26">
        <v>10</v>
      </c>
      <c r="D15" s="24">
        <v>-1.4</v>
      </c>
      <c r="E15" s="28">
        <f t="shared" si="2"/>
        <v>-13.999999999999998</v>
      </c>
      <c r="F15" s="25">
        <v>0</v>
      </c>
      <c r="G15" s="29">
        <f t="shared" si="1"/>
        <v>0</v>
      </c>
      <c r="H15" s="80"/>
      <c r="I15" s="80"/>
      <c r="J15" s="80"/>
    </row>
    <row r="16" spans="1:10" s="2" customFormat="1" ht="25.5" x14ac:dyDescent="0.25">
      <c r="A16" s="18" t="s">
        <v>73</v>
      </c>
      <c r="B16" s="9" t="s">
        <v>74</v>
      </c>
      <c r="C16" s="24">
        <f>C17+C18+C19+C20</f>
        <v>9601.2999999999993</v>
      </c>
      <c r="D16" s="24">
        <f>D17+D18+D19+D20+D21</f>
        <v>10104.200000000001</v>
      </c>
      <c r="E16" s="24">
        <f t="shared" si="2"/>
        <v>105.23783237686565</v>
      </c>
      <c r="F16" s="24">
        <f>F17+F18+F19+F20+F21</f>
        <v>10300.599999999999</v>
      </c>
      <c r="G16" s="25">
        <f t="shared" si="1"/>
        <v>107.28338870777914</v>
      </c>
      <c r="H16" s="80"/>
      <c r="I16" s="80"/>
      <c r="J16" s="80"/>
    </row>
    <row r="17" spans="1:11" s="2" customFormat="1" ht="37.15" hidden="1" customHeight="1" x14ac:dyDescent="0.25">
      <c r="A17" s="18" t="s">
        <v>150</v>
      </c>
      <c r="B17" s="10" t="s">
        <v>151</v>
      </c>
      <c r="C17" s="26">
        <v>0</v>
      </c>
      <c r="D17" s="24">
        <v>0</v>
      </c>
      <c r="E17" s="24" t="e">
        <f t="shared" si="2"/>
        <v>#DIV/0!</v>
      </c>
      <c r="F17" s="29">
        <v>0</v>
      </c>
      <c r="G17" s="25" t="e">
        <f t="shared" si="1"/>
        <v>#DIV/0!</v>
      </c>
      <c r="H17" s="80"/>
      <c r="I17" s="80"/>
      <c r="J17" s="80"/>
    </row>
    <row r="18" spans="1:11" s="2" customFormat="1" ht="38.25" x14ac:dyDescent="0.25">
      <c r="A18" s="18" t="s">
        <v>140</v>
      </c>
      <c r="B18" s="10" t="s">
        <v>107</v>
      </c>
      <c r="C18" s="26">
        <v>8207</v>
      </c>
      <c r="D18" s="28">
        <v>8972.6</v>
      </c>
      <c r="E18" s="28">
        <f t="shared" si="2"/>
        <v>109.32862190812722</v>
      </c>
      <c r="F18" s="29">
        <v>9000</v>
      </c>
      <c r="G18" s="29">
        <f t="shared" si="1"/>
        <v>109.66248324600951</v>
      </c>
      <c r="H18" s="80"/>
      <c r="I18" s="80"/>
      <c r="J18" s="80"/>
    </row>
    <row r="19" spans="1:11" s="2" customFormat="1" ht="48.6" customHeight="1" x14ac:dyDescent="0.25">
      <c r="A19" s="18" t="s">
        <v>75</v>
      </c>
      <c r="B19" s="10" t="s">
        <v>108</v>
      </c>
      <c r="C19" s="26">
        <v>1324.4</v>
      </c>
      <c r="D19" s="30">
        <v>1084.9000000000001</v>
      </c>
      <c r="E19" s="28">
        <f t="shared" si="2"/>
        <v>81.916339474479003</v>
      </c>
      <c r="F19" s="29">
        <v>1242.3</v>
      </c>
      <c r="G19" s="29">
        <f t="shared" si="1"/>
        <v>93.800966475385067</v>
      </c>
      <c r="H19" s="80"/>
      <c r="I19" s="80"/>
      <c r="J19" s="80"/>
    </row>
    <row r="20" spans="1:11" s="2" customFormat="1" ht="25.5" x14ac:dyDescent="0.25">
      <c r="A20" s="18" t="s">
        <v>113</v>
      </c>
      <c r="B20" s="10" t="s">
        <v>114</v>
      </c>
      <c r="C20" s="26">
        <v>69.900000000000006</v>
      </c>
      <c r="D20" s="31">
        <v>46.7</v>
      </c>
      <c r="E20" s="28">
        <f t="shared" si="2"/>
        <v>66.80972818311875</v>
      </c>
      <c r="F20" s="29">
        <v>58.3</v>
      </c>
      <c r="G20" s="29">
        <f t="shared" si="1"/>
        <v>83.404864091559361</v>
      </c>
      <c r="H20" s="80"/>
      <c r="I20" s="80"/>
      <c r="J20" s="80"/>
    </row>
    <row r="21" spans="1:11" s="2" customFormat="1" ht="25.5" hidden="1" x14ac:dyDescent="0.25">
      <c r="A21" s="18"/>
      <c r="B21" s="10" t="s">
        <v>175</v>
      </c>
      <c r="C21" s="26"/>
      <c r="D21" s="31"/>
      <c r="E21" s="28"/>
      <c r="F21" s="29"/>
      <c r="G21" s="29"/>
      <c r="H21" s="80"/>
      <c r="I21" s="80"/>
      <c r="J21" s="80"/>
    </row>
    <row r="22" spans="1:11" s="2" customFormat="1" x14ac:dyDescent="0.25">
      <c r="A22" s="18" t="s">
        <v>76</v>
      </c>
      <c r="B22" s="9" t="s">
        <v>77</v>
      </c>
      <c r="C22" s="83">
        <f>C23</f>
        <v>90</v>
      </c>
      <c r="D22" s="83">
        <f>D23</f>
        <v>23</v>
      </c>
      <c r="E22" s="83">
        <f t="shared" si="2"/>
        <v>25.555555555555554</v>
      </c>
      <c r="F22" s="84">
        <f>F23</f>
        <v>23</v>
      </c>
      <c r="G22" s="84">
        <f t="shared" si="1"/>
        <v>25.555555555555554</v>
      </c>
      <c r="H22" s="80"/>
      <c r="I22" s="80"/>
      <c r="J22" s="80"/>
    </row>
    <row r="23" spans="1:11" s="2" customFormat="1" ht="25.5" x14ac:dyDescent="0.25">
      <c r="A23" s="18" t="s">
        <v>78</v>
      </c>
      <c r="B23" s="10" t="s">
        <v>79</v>
      </c>
      <c r="C23" s="26">
        <v>90</v>
      </c>
      <c r="D23" s="29">
        <v>23</v>
      </c>
      <c r="E23" s="28">
        <f t="shared" si="2"/>
        <v>25.555555555555554</v>
      </c>
      <c r="F23" s="82">
        <v>23</v>
      </c>
      <c r="G23" s="29">
        <f t="shared" si="1"/>
        <v>25.555555555555554</v>
      </c>
      <c r="H23" s="80"/>
      <c r="I23" s="80"/>
      <c r="J23" s="80"/>
    </row>
    <row r="24" spans="1:11" s="2" customFormat="1" ht="37.9" customHeight="1" x14ac:dyDescent="0.25">
      <c r="A24" s="18" t="s">
        <v>109</v>
      </c>
      <c r="B24" s="9" t="s">
        <v>112</v>
      </c>
      <c r="C24" s="24">
        <v>15353.4</v>
      </c>
      <c r="D24" s="25">
        <v>7991.4</v>
      </c>
      <c r="E24" s="24">
        <f t="shared" si="2"/>
        <v>52.049708859275469</v>
      </c>
      <c r="F24" s="25">
        <v>11228.9</v>
      </c>
      <c r="G24" s="25">
        <f t="shared" si="1"/>
        <v>73.136243437935562</v>
      </c>
      <c r="H24" s="80"/>
      <c r="I24" s="80"/>
      <c r="J24" s="80"/>
      <c r="K24" s="2">
        <v>-50</v>
      </c>
    </row>
    <row r="25" spans="1:11" s="2" customFormat="1" ht="39.6" hidden="1" x14ac:dyDescent="0.3">
      <c r="A25" s="18" t="s">
        <v>110</v>
      </c>
      <c r="B25" s="9" t="s">
        <v>115</v>
      </c>
      <c r="C25" s="24">
        <v>0</v>
      </c>
      <c r="D25" s="25">
        <v>0</v>
      </c>
      <c r="E25" s="24" t="e">
        <f t="shared" si="2"/>
        <v>#DIV/0!</v>
      </c>
      <c r="F25" s="25">
        <v>0</v>
      </c>
      <c r="G25" s="25" t="e">
        <f t="shared" si="1"/>
        <v>#DIV/0!</v>
      </c>
      <c r="H25" s="80"/>
      <c r="I25" s="80"/>
      <c r="J25" s="80"/>
    </row>
    <row r="26" spans="1:11" s="2" customFormat="1" ht="51" x14ac:dyDescent="0.25">
      <c r="A26" s="18" t="s">
        <v>116</v>
      </c>
      <c r="B26" s="9" t="s">
        <v>117</v>
      </c>
      <c r="C26" s="24"/>
      <c r="D26" s="25">
        <v>0</v>
      </c>
      <c r="E26" s="24"/>
      <c r="F26" s="25">
        <v>187</v>
      </c>
      <c r="G26" s="25"/>
      <c r="H26" s="80"/>
      <c r="I26" s="80"/>
      <c r="J26" s="80"/>
    </row>
    <row r="27" spans="1:11" s="2" customFormat="1" x14ac:dyDescent="0.25">
      <c r="A27" s="18" t="s">
        <v>111</v>
      </c>
      <c r="B27" s="9" t="s">
        <v>80</v>
      </c>
      <c r="C27" s="24">
        <v>450</v>
      </c>
      <c r="D27" s="25">
        <v>406.3</v>
      </c>
      <c r="E27" s="24">
        <f t="shared" si="2"/>
        <v>90.288888888888891</v>
      </c>
      <c r="F27" s="81">
        <v>450</v>
      </c>
      <c r="G27" s="25">
        <f t="shared" si="1"/>
        <v>100</v>
      </c>
      <c r="H27" s="80"/>
      <c r="I27" s="80"/>
      <c r="J27" s="80"/>
    </row>
    <row r="28" spans="1:11" s="2" customFormat="1" x14ac:dyDescent="0.25">
      <c r="A28" s="18" t="s">
        <v>81</v>
      </c>
      <c r="B28" s="9" t="s">
        <v>82</v>
      </c>
      <c r="C28" s="24">
        <v>1619.2</v>
      </c>
      <c r="D28" s="25">
        <v>838.4</v>
      </c>
      <c r="E28" s="24">
        <f t="shared" si="2"/>
        <v>51.778656126482211</v>
      </c>
      <c r="F28" s="25">
        <v>1000</v>
      </c>
      <c r="G28" s="25">
        <f t="shared" si="1"/>
        <v>61.758893280632407</v>
      </c>
      <c r="H28" s="80"/>
      <c r="I28" s="80"/>
      <c r="J28" s="80"/>
      <c r="K28" s="2">
        <v>50</v>
      </c>
    </row>
    <row r="29" spans="1:11" s="2" customFormat="1" x14ac:dyDescent="0.25">
      <c r="A29" s="21" t="s">
        <v>83</v>
      </c>
      <c r="B29" s="9" t="s">
        <v>84</v>
      </c>
      <c r="C29" s="24"/>
      <c r="D29" s="25">
        <v>-16.2</v>
      </c>
      <c r="E29" s="24"/>
      <c r="F29" s="25"/>
      <c r="G29" s="25"/>
      <c r="H29" s="80"/>
      <c r="I29" s="80"/>
      <c r="J29" s="80"/>
    </row>
    <row r="30" spans="1:11" s="2" customFormat="1" ht="15.6" customHeight="1" x14ac:dyDescent="0.25">
      <c r="A30" s="21" t="s">
        <v>132</v>
      </c>
      <c r="B30" s="9" t="s">
        <v>133</v>
      </c>
      <c r="C30" s="24">
        <v>270</v>
      </c>
      <c r="D30" s="25">
        <v>152.6</v>
      </c>
      <c r="E30" s="24">
        <f t="shared" si="2"/>
        <v>56.518518518518512</v>
      </c>
      <c r="F30" s="25">
        <v>256.5</v>
      </c>
      <c r="G30" s="25">
        <f t="shared" si="1"/>
        <v>95</v>
      </c>
      <c r="H30" s="80"/>
      <c r="I30" s="80"/>
      <c r="J30" s="80"/>
    </row>
    <row r="31" spans="1:11" s="2" customFormat="1" ht="24" customHeight="1" x14ac:dyDescent="0.25">
      <c r="A31" s="21" t="s">
        <v>165</v>
      </c>
      <c r="B31" s="9" t="s">
        <v>166</v>
      </c>
      <c r="C31" s="24">
        <v>218.7</v>
      </c>
      <c r="D31" s="25">
        <v>218.7</v>
      </c>
      <c r="E31" s="24">
        <f t="shared" si="2"/>
        <v>100</v>
      </c>
      <c r="F31" s="25">
        <v>218.7</v>
      </c>
      <c r="G31" s="25">
        <f t="shared" si="1"/>
        <v>100</v>
      </c>
      <c r="H31" s="80"/>
      <c r="I31" s="80"/>
      <c r="J31" s="80"/>
    </row>
    <row r="32" spans="1:11" s="2" customFormat="1" x14ac:dyDescent="0.25">
      <c r="A32" s="18"/>
      <c r="B32" s="9" t="s">
        <v>85</v>
      </c>
      <c r="C32" s="24">
        <f>C6+C8+C9+C14+C15+C16+C22+C24+C25+C26+C28+C27+C2+C29+C30+C31</f>
        <v>166889.29999999999</v>
      </c>
      <c r="D32" s="24">
        <f>D6+D8+D9+D14+D15+D16+D22+D24+D25+D26+D28+D27+D2+D29+D30+D31</f>
        <v>139743.09999999998</v>
      </c>
      <c r="E32" s="24">
        <f t="shared" ref="E32:E47" si="3">D32/C32*100</f>
        <v>83.73400811196403</v>
      </c>
      <c r="F32" s="24">
        <f>F6+F8+F9+F14+F15+F16+F22+F24+F25+F26+F28+F27+F2+F29+F30+F31</f>
        <v>175634.2</v>
      </c>
      <c r="G32" s="25">
        <f t="shared" ref="G32:G47" si="4">F32/C32*100</f>
        <v>105.23994048749681</v>
      </c>
    </row>
    <row r="33" spans="1:12" s="2" customFormat="1" x14ac:dyDescent="0.25">
      <c r="A33" s="18" t="s">
        <v>86</v>
      </c>
      <c r="B33" s="9" t="s">
        <v>87</v>
      </c>
      <c r="C33" s="24">
        <f>C34+C35+C36+C38+C39+C50+C46+C47</f>
        <v>566110.5</v>
      </c>
      <c r="D33" s="24">
        <f>D34+D35+D36+D38+D39+D50+D46+D47+D49+D48</f>
        <v>409955.50000000006</v>
      </c>
      <c r="E33" s="24">
        <f t="shared" si="3"/>
        <v>72.416162568968431</v>
      </c>
      <c r="F33" s="24">
        <f>F34+F35+F36+F38+F39+F46+F47+F50+F48+F49</f>
        <v>565605.9</v>
      </c>
      <c r="G33" s="25">
        <f t="shared" si="4"/>
        <v>99.91086545824534</v>
      </c>
    </row>
    <row r="34" spans="1:12" s="2" customFormat="1" ht="26.45" hidden="1" x14ac:dyDescent="0.3">
      <c r="A34" s="18" t="s">
        <v>141</v>
      </c>
      <c r="B34" s="10" t="s">
        <v>118</v>
      </c>
      <c r="C34" s="32"/>
      <c r="D34" s="33"/>
      <c r="E34" s="24" t="e">
        <f t="shared" si="3"/>
        <v>#DIV/0!</v>
      </c>
      <c r="F34" s="25"/>
      <c r="G34" s="25" t="e">
        <f t="shared" si="4"/>
        <v>#DIV/0!</v>
      </c>
      <c r="I34" s="23"/>
    </row>
    <row r="35" spans="1:12" s="2" customFormat="1" ht="22.9" hidden="1" customHeight="1" x14ac:dyDescent="0.3">
      <c r="A35" s="18" t="s">
        <v>173</v>
      </c>
      <c r="B35" s="10" t="s">
        <v>119</v>
      </c>
      <c r="C35" s="32"/>
      <c r="D35" s="33"/>
      <c r="E35" s="24" t="e">
        <f t="shared" si="3"/>
        <v>#DIV/0!</v>
      </c>
      <c r="F35" s="25"/>
      <c r="G35" s="25" t="e">
        <f t="shared" si="4"/>
        <v>#DIV/0!</v>
      </c>
    </row>
    <row r="36" spans="1:12" s="2" customFormat="1" ht="37.9" customHeight="1" x14ac:dyDescent="0.25">
      <c r="A36" s="18" t="s">
        <v>167</v>
      </c>
      <c r="B36" s="10" t="s">
        <v>142</v>
      </c>
      <c r="C36" s="24">
        <v>249676.9</v>
      </c>
      <c r="D36" s="33">
        <v>174529.1</v>
      </c>
      <c r="E36" s="24">
        <f t="shared" si="3"/>
        <v>69.90198132065882</v>
      </c>
      <c r="F36" s="34">
        <v>249676.9</v>
      </c>
      <c r="G36" s="25">
        <f t="shared" si="4"/>
        <v>100</v>
      </c>
    </row>
    <row r="37" spans="1:12" s="2" customFormat="1" ht="14.45" hidden="1" x14ac:dyDescent="0.3">
      <c r="A37" s="18"/>
      <c r="B37" s="10" t="s">
        <v>88</v>
      </c>
      <c r="C37" s="26"/>
      <c r="D37" s="35"/>
      <c r="E37" s="28" t="e">
        <f t="shared" si="3"/>
        <v>#DIV/0!</v>
      </c>
      <c r="F37" s="29"/>
      <c r="G37" s="29" t="e">
        <f t="shared" si="4"/>
        <v>#DIV/0!</v>
      </c>
    </row>
    <row r="38" spans="1:12" s="2" customFormat="1" ht="25.5" x14ac:dyDescent="0.25">
      <c r="A38" s="18" t="s">
        <v>168</v>
      </c>
      <c r="B38" s="10" t="s">
        <v>143</v>
      </c>
      <c r="C38" s="24">
        <v>273255.09999999998</v>
      </c>
      <c r="D38" s="33">
        <v>207856.9</v>
      </c>
      <c r="E38" s="24">
        <f t="shared" si="3"/>
        <v>76.066979170745583</v>
      </c>
      <c r="F38" s="34">
        <v>273255.09999999998</v>
      </c>
      <c r="G38" s="25">
        <f t="shared" si="4"/>
        <v>100</v>
      </c>
    </row>
    <row r="39" spans="1:12" s="2" customFormat="1" x14ac:dyDescent="0.25">
      <c r="A39" s="18" t="s">
        <v>169</v>
      </c>
      <c r="B39" s="14" t="s">
        <v>104</v>
      </c>
      <c r="C39" s="25">
        <f>C40+C41+C42+C44+C43+C45</f>
        <v>36529.1</v>
      </c>
      <c r="D39" s="25">
        <f>D40+D41+D42+D44+D43+D45</f>
        <v>23444.699999999997</v>
      </c>
      <c r="E39" s="24">
        <f t="shared" si="3"/>
        <v>64.180885923825102</v>
      </c>
      <c r="F39" s="25">
        <f>F40+F41+F42+F44+F43+F45</f>
        <v>36529.1</v>
      </c>
      <c r="G39" s="25">
        <f t="shared" si="4"/>
        <v>100</v>
      </c>
    </row>
    <row r="40" spans="1:12" s="2" customFormat="1" ht="18" hidden="1" customHeight="1" x14ac:dyDescent="0.3">
      <c r="A40" s="18" t="s">
        <v>89</v>
      </c>
      <c r="B40" s="15" t="s">
        <v>90</v>
      </c>
      <c r="C40" s="36"/>
      <c r="D40" s="26"/>
      <c r="E40" s="24" t="e">
        <f t="shared" si="3"/>
        <v>#DIV/0!</v>
      </c>
      <c r="F40" s="29"/>
      <c r="G40" s="29" t="e">
        <f t="shared" si="4"/>
        <v>#DIV/0!</v>
      </c>
    </row>
    <row r="41" spans="1:12" ht="59.45" customHeight="1" x14ac:dyDescent="0.25">
      <c r="A41" s="19" t="s">
        <v>170</v>
      </c>
      <c r="B41" s="72" t="s">
        <v>91</v>
      </c>
      <c r="C41" s="29">
        <v>8495.2999999999993</v>
      </c>
      <c r="D41" s="29">
        <v>378.9</v>
      </c>
      <c r="E41" s="28">
        <f t="shared" si="3"/>
        <v>4.4601132390851417</v>
      </c>
      <c r="F41" s="29">
        <v>8495.2999999999993</v>
      </c>
      <c r="G41" s="29">
        <f t="shared" si="4"/>
        <v>100</v>
      </c>
    </row>
    <row r="42" spans="1:12" ht="58.9" hidden="1" customHeight="1" x14ac:dyDescent="0.3">
      <c r="A42" s="78" t="s">
        <v>174</v>
      </c>
      <c r="B42" s="76" t="s">
        <v>163</v>
      </c>
      <c r="C42" s="37"/>
      <c r="D42" s="29"/>
      <c r="E42" s="28" t="e">
        <f t="shared" si="3"/>
        <v>#DIV/0!</v>
      </c>
      <c r="F42" s="29"/>
      <c r="G42" s="29" t="e">
        <f t="shared" si="4"/>
        <v>#DIV/0!</v>
      </c>
    </row>
    <row r="43" spans="1:12" ht="66.599999999999994" customHeight="1" x14ac:dyDescent="0.25">
      <c r="A43" s="18" t="s">
        <v>161</v>
      </c>
      <c r="B43" s="76" t="s">
        <v>184</v>
      </c>
      <c r="C43" s="37">
        <v>16589.599999999999</v>
      </c>
      <c r="D43" s="29">
        <v>13287.8</v>
      </c>
      <c r="E43" s="28">
        <f t="shared" si="3"/>
        <v>80.097169310893577</v>
      </c>
      <c r="F43" s="29">
        <v>16589.599999999999</v>
      </c>
      <c r="G43" s="29">
        <f t="shared" si="4"/>
        <v>100</v>
      </c>
    </row>
    <row r="44" spans="1:12" ht="34.9" hidden="1" customHeight="1" x14ac:dyDescent="0.25">
      <c r="A44" s="18" t="s">
        <v>162</v>
      </c>
      <c r="B44" s="76" t="s">
        <v>164</v>
      </c>
      <c r="C44" s="26"/>
      <c r="D44" s="35"/>
      <c r="E44" s="28">
        <v>0</v>
      </c>
      <c r="F44" s="29"/>
      <c r="G44" s="29">
        <v>0</v>
      </c>
      <c r="I44" s="1"/>
      <c r="J44" s="1"/>
      <c r="L44" s="1"/>
    </row>
    <row r="45" spans="1:12" ht="23.45" customHeight="1" x14ac:dyDescent="0.25">
      <c r="A45" s="18" t="s">
        <v>171</v>
      </c>
      <c r="B45" s="73" t="s">
        <v>144</v>
      </c>
      <c r="C45" s="26">
        <v>11444.2</v>
      </c>
      <c r="D45" s="35">
        <v>9778</v>
      </c>
      <c r="E45" s="28">
        <f t="shared" si="3"/>
        <v>85.440659897590038</v>
      </c>
      <c r="F45" s="29">
        <v>11444.2</v>
      </c>
      <c r="G45" s="29">
        <f t="shared" si="4"/>
        <v>100</v>
      </c>
      <c r="I45" s="1"/>
      <c r="J45" s="1"/>
      <c r="L45" s="1"/>
    </row>
    <row r="46" spans="1:12" ht="20.45" hidden="1" customHeight="1" x14ac:dyDescent="0.3">
      <c r="A46" s="18" t="s">
        <v>134</v>
      </c>
      <c r="B46" s="73" t="s">
        <v>135</v>
      </c>
      <c r="C46" s="26"/>
      <c r="D46" s="35"/>
      <c r="E46" s="28" t="e">
        <f t="shared" si="3"/>
        <v>#DIV/0!</v>
      </c>
      <c r="F46" s="29"/>
      <c r="G46" s="29" t="e">
        <f t="shared" si="4"/>
        <v>#DIV/0!</v>
      </c>
      <c r="I46" s="1"/>
      <c r="J46" s="1"/>
      <c r="L46" s="1"/>
    </row>
    <row r="47" spans="1:12" ht="24" customHeight="1" x14ac:dyDescent="0.25">
      <c r="A47" s="19" t="s">
        <v>159</v>
      </c>
      <c r="B47" s="73" t="s">
        <v>160</v>
      </c>
      <c r="C47" s="26">
        <v>6649.4</v>
      </c>
      <c r="D47" s="35">
        <v>4629.3999999999996</v>
      </c>
      <c r="E47" s="28">
        <f t="shared" si="3"/>
        <v>69.62131921677144</v>
      </c>
      <c r="F47" s="29">
        <v>6649.4</v>
      </c>
      <c r="G47" s="29">
        <f t="shared" si="4"/>
        <v>100</v>
      </c>
      <c r="I47" s="1"/>
      <c r="J47" s="1"/>
      <c r="L47" s="1"/>
    </row>
    <row r="48" spans="1:12" ht="18.600000000000001" hidden="1" customHeight="1" x14ac:dyDescent="0.3">
      <c r="A48" s="18" t="s">
        <v>120</v>
      </c>
      <c r="B48" s="10" t="s">
        <v>121</v>
      </c>
      <c r="C48" s="26"/>
      <c r="D48" s="35"/>
      <c r="E48" s="28"/>
      <c r="F48" s="29"/>
      <c r="G48" s="29"/>
      <c r="I48" s="1"/>
      <c r="J48" s="1"/>
      <c r="L48" s="1"/>
    </row>
    <row r="49" spans="1:12" ht="28.15" hidden="1" customHeight="1" x14ac:dyDescent="0.25">
      <c r="A49" s="18" t="s">
        <v>152</v>
      </c>
      <c r="B49" s="73" t="s">
        <v>153</v>
      </c>
      <c r="C49" s="26"/>
      <c r="D49" s="35"/>
      <c r="E49" s="28"/>
      <c r="F49" s="29"/>
      <c r="G49" s="29"/>
      <c r="I49" s="1"/>
      <c r="J49" s="1"/>
      <c r="L49" s="1"/>
    </row>
    <row r="50" spans="1:12" ht="48" x14ac:dyDescent="0.25">
      <c r="A50" s="18" t="s">
        <v>172</v>
      </c>
      <c r="B50" s="73" t="s">
        <v>145</v>
      </c>
      <c r="C50" s="24"/>
      <c r="D50" s="33">
        <v>-504.6</v>
      </c>
      <c r="E50" s="28"/>
      <c r="F50" s="25">
        <v>-504.6</v>
      </c>
      <c r="G50" s="25"/>
    </row>
    <row r="51" spans="1:12" s="3" customFormat="1" ht="20.25" customHeight="1" x14ac:dyDescent="0.25">
      <c r="A51" s="19"/>
      <c r="B51" s="16" t="s">
        <v>92</v>
      </c>
      <c r="C51" s="25">
        <f>C32+C33</f>
        <v>732999.8</v>
      </c>
      <c r="D51" s="25">
        <f>D32+D33</f>
        <v>549698.60000000009</v>
      </c>
      <c r="E51" s="24">
        <f>D51/C51*100</f>
        <v>74.993008183631162</v>
      </c>
      <c r="F51" s="25">
        <f>F32+F33</f>
        <v>741240.10000000009</v>
      </c>
      <c r="G51" s="25">
        <f>F51/C51*100</f>
        <v>101.12418857413059</v>
      </c>
    </row>
    <row r="52" spans="1:12" ht="42" hidden="1" customHeight="1" x14ac:dyDescent="0.3">
      <c r="A52" s="20" t="s">
        <v>93</v>
      </c>
      <c r="B52" s="22" t="s">
        <v>94</v>
      </c>
      <c r="C52" s="13"/>
      <c r="D52" s="13"/>
      <c r="E52" s="11"/>
      <c r="F52" s="13"/>
      <c r="G52" s="13"/>
    </row>
    <row r="58" spans="1:12" x14ac:dyDescent="0.25">
      <c r="G58" t="s">
        <v>95</v>
      </c>
    </row>
  </sheetData>
  <mergeCells count="3">
    <mergeCell ref="B1:E1"/>
    <mergeCell ref="B2:F2"/>
    <mergeCell ref="B3:E3"/>
  </mergeCells>
  <pageMargins left="6.7499999999999999E-3" right="0.19685039370078741" top="0.19685039370078741" bottom="0.15748031496062992" header="0.15748031496062992" footer="0.15748031496062992"/>
  <pageSetup paperSize="9" scale="71" orientation="portrait" r:id="rId1"/>
  <rowBreaks count="1" manualBreakCount="1">
    <brk id="5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zoomScale="85" zoomScaleNormal="85" workbookViewId="0">
      <pane xSplit="2" ySplit="4" topLeftCell="C22" activePane="bottomRight" state="frozen"/>
      <selection pane="topRight" activeCell="C1" sqref="C1"/>
      <selection pane="bottomLeft" activeCell="A5" sqref="A5"/>
      <selection pane="bottomRight" activeCell="G51" sqref="G51"/>
    </sheetView>
  </sheetViews>
  <sheetFormatPr defaultRowHeight="15" x14ac:dyDescent="0.25"/>
  <cols>
    <col min="1" max="1" width="8" customWidth="1"/>
    <col min="2" max="2" width="50.140625" customWidth="1"/>
    <col min="3" max="3" width="10.85546875" customWidth="1"/>
    <col min="4" max="4" width="10" customWidth="1"/>
    <col min="5" max="5" width="11.42578125" customWidth="1"/>
    <col min="6" max="6" width="12.7109375" hidden="1" customWidth="1"/>
    <col min="7" max="7" width="12.7109375" customWidth="1"/>
    <col min="8" max="8" width="9.28515625" hidden="1" customWidth="1"/>
    <col min="9" max="9" width="10.7109375" hidden="1" customWidth="1"/>
    <col min="10" max="12" width="12.7109375" hidden="1" customWidth="1"/>
    <col min="13" max="13" width="9.5703125" customWidth="1"/>
    <col min="14" max="14" width="9.140625" hidden="1" customWidth="1"/>
    <col min="15" max="16" width="0" hidden="1" customWidth="1"/>
  </cols>
  <sheetData>
    <row r="1" spans="1:16" ht="15.6" x14ac:dyDescent="0.3">
      <c r="A1" s="38"/>
      <c r="B1" s="38"/>
      <c r="C1" s="38"/>
    </row>
    <row r="2" spans="1:16" ht="14.25" customHeight="1" x14ac:dyDescent="0.25">
      <c r="A2" s="92" t="s">
        <v>0</v>
      </c>
      <c r="B2" s="92" t="s">
        <v>1</v>
      </c>
      <c r="C2" s="94" t="s">
        <v>185</v>
      </c>
      <c r="D2" s="88" t="s">
        <v>186</v>
      </c>
      <c r="E2" s="88" t="s">
        <v>101</v>
      </c>
      <c r="F2" s="88" t="s">
        <v>136</v>
      </c>
      <c r="G2" s="90" t="s">
        <v>187</v>
      </c>
      <c r="H2" s="87" t="s">
        <v>137</v>
      </c>
      <c r="I2" s="87"/>
      <c r="J2" s="87"/>
      <c r="K2" s="87"/>
      <c r="L2" s="87"/>
      <c r="M2" s="88" t="s">
        <v>102</v>
      </c>
      <c r="N2" s="39"/>
    </row>
    <row r="3" spans="1:16" ht="38.25" customHeight="1" x14ac:dyDescent="0.25">
      <c r="A3" s="93"/>
      <c r="B3" s="93"/>
      <c r="C3" s="95"/>
      <c r="D3" s="89"/>
      <c r="E3" s="89"/>
      <c r="F3" s="89"/>
      <c r="G3" s="91"/>
      <c r="H3" s="40">
        <v>901</v>
      </c>
      <c r="I3" s="40">
        <v>902</v>
      </c>
      <c r="J3" s="40">
        <v>913</v>
      </c>
      <c r="K3" s="40">
        <v>927</v>
      </c>
      <c r="L3" s="40">
        <v>931</v>
      </c>
      <c r="M3" s="89"/>
      <c r="N3" s="39"/>
    </row>
    <row r="4" spans="1:16" ht="17.25" customHeight="1" x14ac:dyDescent="0.25">
      <c r="A4" s="46"/>
      <c r="B4" s="41" t="s">
        <v>100</v>
      </c>
      <c r="C4" s="47">
        <f>C5+C14+C18+C24+C29+C35+C37+C39+C44+C47+C49</f>
        <v>763820.69999999984</v>
      </c>
      <c r="D4" s="47">
        <f>D5+D14+D18+D24+D29+D35+D37+D39+D44+D47+D49</f>
        <v>516948.69999999995</v>
      </c>
      <c r="E4" s="47">
        <f>D4/C4*100</f>
        <v>67.679325789416282</v>
      </c>
      <c r="F4" s="47">
        <f>F5+F14+F18+F24+F29+F35+F37+F39+F44+F47</f>
        <v>0</v>
      </c>
      <c r="G4" s="47">
        <f>G5+G14+G18+G24+G29+G35+G37+G39+G44+G47+G49</f>
        <v>758264.49999999988</v>
      </c>
      <c r="H4" s="62">
        <f t="shared" ref="H4:L4" si="0">H5+H14+H18+H24+H29+H35+H37+H39+H44+H47+H49</f>
        <v>674.1</v>
      </c>
      <c r="I4" s="62">
        <f t="shared" si="0"/>
        <v>84994.699999999983</v>
      </c>
      <c r="J4" s="62">
        <f t="shared" si="0"/>
        <v>273261.2</v>
      </c>
      <c r="K4" s="62">
        <f t="shared" si="0"/>
        <v>18656.800000000003</v>
      </c>
      <c r="L4" s="62">
        <f t="shared" si="0"/>
        <v>1529.5</v>
      </c>
      <c r="M4" s="57">
        <f>G4/C4*100</f>
        <v>99.272577975433236</v>
      </c>
      <c r="N4" s="71">
        <f>C4-G4</f>
        <v>5556.1999999999534</v>
      </c>
    </row>
    <row r="5" spans="1:16" ht="21.75" customHeight="1" x14ac:dyDescent="0.25">
      <c r="A5" s="48" t="s">
        <v>2</v>
      </c>
      <c r="B5" s="49" t="s">
        <v>3</v>
      </c>
      <c r="C5" s="50">
        <f>SUM(C6:C13)</f>
        <v>51344.4</v>
      </c>
      <c r="D5" s="50">
        <f>SUM(D6:D13)</f>
        <v>35700.9</v>
      </c>
      <c r="E5" s="47">
        <f t="shared" ref="E5:E50" si="1">D5/C5*100</f>
        <v>69.532217729684248</v>
      </c>
      <c r="F5" s="50">
        <f t="shared" ref="F5:L5" si="2">SUM(F7:F13)</f>
        <v>0</v>
      </c>
      <c r="G5" s="50">
        <f>SUM(G6:G13)</f>
        <v>51109.9</v>
      </c>
      <c r="H5" s="63">
        <f t="shared" si="2"/>
        <v>674.1</v>
      </c>
      <c r="I5" s="63">
        <f t="shared" si="2"/>
        <v>32747.599999999999</v>
      </c>
      <c r="J5" s="63">
        <f t="shared" si="2"/>
        <v>1863.9</v>
      </c>
      <c r="K5" s="63">
        <f t="shared" si="2"/>
        <v>4040.7</v>
      </c>
      <c r="L5" s="63">
        <f t="shared" si="2"/>
        <v>1529.5</v>
      </c>
      <c r="M5" s="57">
        <f t="shared" ref="M5:M50" si="3">G5/C5*100</f>
        <v>99.543280279835784</v>
      </c>
      <c r="N5" s="71">
        <f t="shared" ref="N5:N50" si="4">C5-G5</f>
        <v>234.5</v>
      </c>
    </row>
    <row r="6" spans="1:16" ht="43.5" customHeight="1" x14ac:dyDescent="0.25">
      <c r="A6" s="51" t="s">
        <v>157</v>
      </c>
      <c r="B6" s="75" t="s">
        <v>158</v>
      </c>
      <c r="C6" s="53">
        <v>1778.6</v>
      </c>
      <c r="D6" s="53">
        <v>1260.4000000000001</v>
      </c>
      <c r="E6" s="55">
        <f t="shared" si="1"/>
        <v>70.864725064657605</v>
      </c>
      <c r="F6" s="53"/>
      <c r="G6" s="53">
        <v>1778.6</v>
      </c>
      <c r="H6" s="65"/>
      <c r="I6" s="65"/>
      <c r="J6" s="65"/>
      <c r="K6" s="65"/>
      <c r="L6" s="65"/>
      <c r="M6" s="54">
        <f t="shared" si="3"/>
        <v>100</v>
      </c>
      <c r="N6" s="71"/>
    </row>
    <row r="7" spans="1:16" ht="59.25" customHeight="1" x14ac:dyDescent="0.25">
      <c r="A7" s="51" t="s">
        <v>4</v>
      </c>
      <c r="B7" s="61" t="s">
        <v>5</v>
      </c>
      <c r="C7" s="53">
        <v>547.70000000000005</v>
      </c>
      <c r="D7" s="54">
        <v>386.6</v>
      </c>
      <c r="E7" s="55">
        <f t="shared" si="1"/>
        <v>70.586087274055146</v>
      </c>
      <c r="F7" s="54"/>
      <c r="G7" s="53">
        <v>547.70000000000005</v>
      </c>
      <c r="H7" s="64">
        <v>664.1</v>
      </c>
      <c r="I7" s="64"/>
      <c r="J7" s="64"/>
      <c r="K7" s="64"/>
      <c r="L7" s="64"/>
      <c r="M7" s="54">
        <f t="shared" si="3"/>
        <v>100</v>
      </c>
      <c r="N7" s="71">
        <f t="shared" si="4"/>
        <v>0</v>
      </c>
      <c r="P7" s="1">
        <f>C7-G7</f>
        <v>0</v>
      </c>
    </row>
    <row r="8" spans="1:16" ht="45.75" customHeight="1" x14ac:dyDescent="0.25">
      <c r="A8" s="51" t="s">
        <v>6</v>
      </c>
      <c r="B8" s="61" t="s">
        <v>7</v>
      </c>
      <c r="C8" s="53">
        <v>30393.5</v>
      </c>
      <c r="D8" s="54">
        <v>21199.599999999999</v>
      </c>
      <c r="E8" s="55">
        <f t="shared" si="1"/>
        <v>69.750440061197295</v>
      </c>
      <c r="F8" s="54"/>
      <c r="G8" s="53">
        <v>30295</v>
      </c>
      <c r="H8" s="64"/>
      <c r="I8" s="64">
        <v>22214.2</v>
      </c>
      <c r="J8" s="64">
        <v>1863.9</v>
      </c>
      <c r="K8" s="64"/>
      <c r="L8" s="64"/>
      <c r="M8" s="54">
        <f t="shared" si="3"/>
        <v>99.675917548159958</v>
      </c>
      <c r="N8" s="71">
        <f t="shared" si="4"/>
        <v>98.5</v>
      </c>
      <c r="P8" s="1">
        <f t="shared" ref="P8:P50" si="5">C8-G8</f>
        <v>98.5</v>
      </c>
    </row>
    <row r="9" spans="1:16" ht="20.25" customHeight="1" x14ac:dyDescent="0.25">
      <c r="A9" s="51" t="s">
        <v>96</v>
      </c>
      <c r="B9" s="61" t="s">
        <v>97</v>
      </c>
      <c r="C9" s="53"/>
      <c r="D9" s="54"/>
      <c r="E9" s="55"/>
      <c r="F9" s="54"/>
      <c r="G9" s="53"/>
      <c r="H9" s="64"/>
      <c r="I9" s="64"/>
      <c r="J9" s="64"/>
      <c r="K9" s="64"/>
      <c r="L9" s="64"/>
      <c r="M9" s="54"/>
      <c r="N9" s="71">
        <f t="shared" si="4"/>
        <v>0</v>
      </c>
      <c r="P9" s="1">
        <f t="shared" si="5"/>
        <v>0</v>
      </c>
    </row>
    <row r="10" spans="1:16" ht="45.75" customHeight="1" x14ac:dyDescent="0.25">
      <c r="A10" s="51" t="s">
        <v>8</v>
      </c>
      <c r="B10" s="61" t="s">
        <v>9</v>
      </c>
      <c r="C10" s="53">
        <v>7336.6</v>
      </c>
      <c r="D10" s="54">
        <v>4935.3999999999996</v>
      </c>
      <c r="E10" s="55">
        <f t="shared" si="1"/>
        <v>67.270942943597845</v>
      </c>
      <c r="F10" s="54"/>
      <c r="G10" s="53">
        <v>7336.6</v>
      </c>
      <c r="H10" s="64"/>
      <c r="I10" s="64"/>
      <c r="J10" s="64"/>
      <c r="K10" s="64">
        <v>4040.7</v>
      </c>
      <c r="L10" s="64">
        <v>1529.5</v>
      </c>
      <c r="M10" s="54">
        <f t="shared" si="3"/>
        <v>100</v>
      </c>
      <c r="N10" s="71">
        <f t="shared" si="4"/>
        <v>0</v>
      </c>
      <c r="P10" s="1">
        <f t="shared" si="5"/>
        <v>0</v>
      </c>
    </row>
    <row r="11" spans="1:16" ht="15.75" hidden="1" customHeight="1" x14ac:dyDescent="0.25">
      <c r="A11" s="51" t="s">
        <v>10</v>
      </c>
      <c r="B11" s="61" t="s">
        <v>11</v>
      </c>
      <c r="C11" s="53"/>
      <c r="D11" s="54"/>
      <c r="E11" s="55" t="e">
        <f t="shared" si="1"/>
        <v>#DIV/0!</v>
      </c>
      <c r="F11" s="54"/>
      <c r="G11" s="53"/>
      <c r="H11" s="64"/>
      <c r="I11" s="64"/>
      <c r="J11" s="64"/>
      <c r="K11" s="64"/>
      <c r="L11" s="64"/>
      <c r="M11" s="54" t="e">
        <f t="shared" si="3"/>
        <v>#DIV/0!</v>
      </c>
      <c r="N11" s="71">
        <f t="shared" si="4"/>
        <v>0</v>
      </c>
      <c r="P11" s="1">
        <f t="shared" si="5"/>
        <v>0</v>
      </c>
    </row>
    <row r="12" spans="1:16" ht="15.75" customHeight="1" x14ac:dyDescent="0.25">
      <c r="A12" s="51" t="s">
        <v>126</v>
      </c>
      <c r="B12" s="61" t="s">
        <v>12</v>
      </c>
      <c r="C12" s="53">
        <v>100</v>
      </c>
      <c r="D12" s="54">
        <v>0</v>
      </c>
      <c r="E12" s="55">
        <f t="shared" si="1"/>
        <v>0</v>
      </c>
      <c r="F12" s="54"/>
      <c r="G12" s="53">
        <v>0</v>
      </c>
      <c r="H12" s="64"/>
      <c r="I12" s="64">
        <v>60</v>
      </c>
      <c r="J12" s="64"/>
      <c r="K12" s="64"/>
      <c r="L12" s="64"/>
      <c r="M12" s="54">
        <f t="shared" si="3"/>
        <v>0</v>
      </c>
      <c r="N12" s="71">
        <f t="shared" si="4"/>
        <v>100</v>
      </c>
      <c r="P12" s="1">
        <f t="shared" si="5"/>
        <v>100</v>
      </c>
    </row>
    <row r="13" spans="1:16" ht="16.5" customHeight="1" x14ac:dyDescent="0.25">
      <c r="A13" s="51" t="s">
        <v>13</v>
      </c>
      <c r="B13" s="61" t="s">
        <v>14</v>
      </c>
      <c r="C13" s="53">
        <v>11188</v>
      </c>
      <c r="D13" s="54">
        <v>7918.9</v>
      </c>
      <c r="E13" s="55">
        <f t="shared" si="1"/>
        <v>70.780300321773325</v>
      </c>
      <c r="F13" s="54"/>
      <c r="G13" s="53">
        <v>11152</v>
      </c>
      <c r="H13" s="64">
        <v>10</v>
      </c>
      <c r="I13" s="64">
        <v>10473.4</v>
      </c>
      <c r="J13" s="64">
        <v>0</v>
      </c>
      <c r="K13" s="64">
        <v>0</v>
      </c>
      <c r="L13" s="64">
        <v>0</v>
      </c>
      <c r="M13" s="54">
        <f t="shared" si="3"/>
        <v>99.678226671433677</v>
      </c>
      <c r="N13" s="71">
        <f t="shared" si="4"/>
        <v>36</v>
      </c>
      <c r="P13" s="1">
        <f t="shared" si="5"/>
        <v>36</v>
      </c>
    </row>
    <row r="14" spans="1:16" ht="30.75" customHeight="1" x14ac:dyDescent="0.25">
      <c r="A14" s="48" t="s">
        <v>15</v>
      </c>
      <c r="B14" s="49" t="s">
        <v>16</v>
      </c>
      <c r="C14" s="50">
        <f>C16+C17</f>
        <v>2409.4</v>
      </c>
      <c r="D14" s="50">
        <f>D16+D17</f>
        <v>2088.4</v>
      </c>
      <c r="E14" s="47">
        <f t="shared" si="1"/>
        <v>86.67718104092306</v>
      </c>
      <c r="F14" s="50">
        <f>F15+F16</f>
        <v>0</v>
      </c>
      <c r="G14" s="50">
        <f t="shared" ref="G14:L14" si="6">G16+G17</f>
        <v>2409.4</v>
      </c>
      <c r="H14" s="63">
        <f t="shared" si="6"/>
        <v>0</v>
      </c>
      <c r="I14" s="63">
        <f t="shared" si="6"/>
        <v>140</v>
      </c>
      <c r="J14" s="63">
        <f t="shared" si="6"/>
        <v>95.3</v>
      </c>
      <c r="K14" s="63">
        <f t="shared" si="6"/>
        <v>530</v>
      </c>
      <c r="L14" s="63">
        <f t="shared" si="6"/>
        <v>0</v>
      </c>
      <c r="M14" s="57">
        <f t="shared" si="3"/>
        <v>100</v>
      </c>
      <c r="N14" s="71">
        <f t="shared" si="4"/>
        <v>0</v>
      </c>
      <c r="P14" s="1">
        <f t="shared" si="5"/>
        <v>0</v>
      </c>
    </row>
    <row r="15" spans="1:16" ht="15" hidden="1" customHeight="1" x14ac:dyDescent="0.3">
      <c r="A15" s="51"/>
      <c r="B15" s="52"/>
      <c r="C15" s="53"/>
      <c r="D15" s="54"/>
      <c r="E15" s="55" t="e">
        <f t="shared" si="1"/>
        <v>#DIV/0!</v>
      </c>
      <c r="F15" s="53"/>
      <c r="G15" s="69">
        <f t="shared" ref="G15" si="7">SUM(H15:L15)</f>
        <v>0</v>
      </c>
      <c r="H15" s="65"/>
      <c r="I15" s="65"/>
      <c r="J15" s="65"/>
      <c r="K15" s="65"/>
      <c r="L15" s="65"/>
      <c r="M15" s="57" t="e">
        <f t="shared" si="3"/>
        <v>#DIV/0!</v>
      </c>
      <c r="N15" s="71">
        <f t="shared" si="4"/>
        <v>0</v>
      </c>
      <c r="P15" s="1">
        <f t="shared" si="5"/>
        <v>0</v>
      </c>
    </row>
    <row r="16" spans="1:16" ht="47.25" customHeight="1" x14ac:dyDescent="0.25">
      <c r="A16" s="51" t="s">
        <v>188</v>
      </c>
      <c r="B16" s="61" t="s">
        <v>54</v>
      </c>
      <c r="C16" s="53">
        <v>498.2</v>
      </c>
      <c r="D16" s="54">
        <v>237.2</v>
      </c>
      <c r="E16" s="55">
        <f t="shared" si="1"/>
        <v>47.611401043757532</v>
      </c>
      <c r="F16" s="53"/>
      <c r="G16" s="53">
        <v>498.2</v>
      </c>
      <c r="H16" s="65"/>
      <c r="I16" s="65">
        <f>120+20</f>
        <v>140</v>
      </c>
      <c r="J16" s="65">
        <v>95.3</v>
      </c>
      <c r="K16" s="65">
        <v>530</v>
      </c>
      <c r="L16" s="65"/>
      <c r="M16" s="54">
        <f t="shared" si="3"/>
        <v>100</v>
      </c>
      <c r="N16" s="71">
        <f t="shared" si="4"/>
        <v>0</v>
      </c>
      <c r="P16" s="1">
        <f t="shared" si="5"/>
        <v>0</v>
      </c>
    </row>
    <row r="17" spans="1:18" ht="29.25" customHeight="1" x14ac:dyDescent="0.25">
      <c r="A17" s="51" t="s">
        <v>98</v>
      </c>
      <c r="B17" s="56" t="s">
        <v>99</v>
      </c>
      <c r="C17" s="53">
        <v>1911.2</v>
      </c>
      <c r="D17" s="54">
        <v>1851.2</v>
      </c>
      <c r="E17" s="55">
        <f t="shared" si="1"/>
        <v>96.860611134365854</v>
      </c>
      <c r="F17" s="53"/>
      <c r="G17" s="53">
        <v>1911.2</v>
      </c>
      <c r="H17" s="65"/>
      <c r="I17" s="65">
        <v>0</v>
      </c>
      <c r="J17" s="65"/>
      <c r="K17" s="65"/>
      <c r="L17" s="65"/>
      <c r="M17" s="54">
        <f t="shared" si="3"/>
        <v>100</v>
      </c>
      <c r="N17" s="71">
        <f t="shared" si="4"/>
        <v>0</v>
      </c>
      <c r="P17" s="1">
        <f t="shared" si="5"/>
        <v>0</v>
      </c>
    </row>
    <row r="18" spans="1:18" ht="16.5" customHeight="1" x14ac:dyDescent="0.25">
      <c r="A18" s="48" t="s">
        <v>17</v>
      </c>
      <c r="B18" s="49" t="s">
        <v>18</v>
      </c>
      <c r="C18" s="57">
        <f>SUM(C19:C23)</f>
        <v>38765.599999999991</v>
      </c>
      <c r="D18" s="57">
        <f>SUM(D19:D23)</f>
        <v>23484.3</v>
      </c>
      <c r="E18" s="47">
        <f t="shared" si="1"/>
        <v>60.580256722454976</v>
      </c>
      <c r="F18" s="57">
        <f t="shared" ref="F18:L18" si="8">SUM(F19:F23)</f>
        <v>0</v>
      </c>
      <c r="G18" s="57">
        <f t="shared" si="8"/>
        <v>37162.399999999994</v>
      </c>
      <c r="H18" s="66">
        <f t="shared" si="8"/>
        <v>0</v>
      </c>
      <c r="I18" s="66">
        <f t="shared" si="8"/>
        <v>3047</v>
      </c>
      <c r="J18" s="66">
        <f t="shared" si="8"/>
        <v>0</v>
      </c>
      <c r="K18" s="66">
        <f t="shared" si="8"/>
        <v>758.8</v>
      </c>
      <c r="L18" s="66">
        <f t="shared" si="8"/>
        <v>0</v>
      </c>
      <c r="M18" s="57">
        <f t="shared" si="3"/>
        <v>95.864374600160971</v>
      </c>
      <c r="N18" s="71">
        <f t="shared" si="4"/>
        <v>1603.1999999999971</v>
      </c>
      <c r="P18" s="1">
        <f t="shared" si="5"/>
        <v>1603.1999999999971</v>
      </c>
    </row>
    <row r="19" spans="1:18" ht="19.5" customHeight="1" x14ac:dyDescent="0.25">
      <c r="A19" s="51" t="s">
        <v>19</v>
      </c>
      <c r="B19" s="61" t="s">
        <v>20</v>
      </c>
      <c r="C19" s="53">
        <v>255.2</v>
      </c>
      <c r="D19" s="54">
        <v>255.2</v>
      </c>
      <c r="E19" s="55">
        <f t="shared" si="1"/>
        <v>100</v>
      </c>
      <c r="F19" s="53"/>
      <c r="G19" s="53">
        <v>255.2</v>
      </c>
      <c r="H19" s="65"/>
      <c r="I19" s="65">
        <v>203</v>
      </c>
      <c r="J19" s="65"/>
      <c r="K19" s="65"/>
      <c r="L19" s="65"/>
      <c r="M19" s="54">
        <f t="shared" si="3"/>
        <v>100</v>
      </c>
      <c r="N19" s="71">
        <f t="shared" si="4"/>
        <v>0</v>
      </c>
      <c r="P19" s="1">
        <f t="shared" si="5"/>
        <v>0</v>
      </c>
    </row>
    <row r="20" spans="1:18" ht="19.5" hidden="1" customHeight="1" x14ac:dyDescent="0.3">
      <c r="A20" s="51" t="s">
        <v>146</v>
      </c>
      <c r="B20" s="61" t="s">
        <v>147</v>
      </c>
      <c r="C20" s="53"/>
      <c r="D20" s="54"/>
      <c r="E20" s="55" t="e">
        <f t="shared" si="1"/>
        <v>#DIV/0!</v>
      </c>
      <c r="F20" s="53"/>
      <c r="G20" s="53"/>
      <c r="H20" s="65"/>
      <c r="I20" s="65"/>
      <c r="J20" s="65"/>
      <c r="K20" s="65">
        <v>117</v>
      </c>
      <c r="L20" s="65"/>
      <c r="M20" s="54" t="e">
        <f t="shared" si="3"/>
        <v>#DIV/0!</v>
      </c>
      <c r="N20" s="71"/>
      <c r="P20" s="1">
        <f t="shared" si="5"/>
        <v>0</v>
      </c>
    </row>
    <row r="21" spans="1:18" ht="18.75" customHeight="1" x14ac:dyDescent="0.25">
      <c r="A21" s="51" t="s">
        <v>127</v>
      </c>
      <c r="B21" s="61" t="s">
        <v>128</v>
      </c>
      <c r="C21" s="53">
        <v>830</v>
      </c>
      <c r="D21" s="54">
        <v>604.29999999999995</v>
      </c>
      <c r="E21" s="55">
        <f t="shared" si="1"/>
        <v>72.807228915662648</v>
      </c>
      <c r="F21" s="53"/>
      <c r="G21" s="53">
        <v>830</v>
      </c>
      <c r="H21" s="65"/>
      <c r="I21" s="54">
        <v>1534</v>
      </c>
      <c r="J21" s="65"/>
      <c r="K21" s="65"/>
      <c r="L21" s="65"/>
      <c r="M21" s="54">
        <f t="shared" si="3"/>
        <v>100</v>
      </c>
      <c r="N21" s="71">
        <f t="shared" si="4"/>
        <v>0</v>
      </c>
      <c r="O21">
        <f>C21*88/100</f>
        <v>730.4</v>
      </c>
      <c r="P21" s="1">
        <f t="shared" si="5"/>
        <v>0</v>
      </c>
    </row>
    <row r="22" spans="1:18" ht="18.75" customHeight="1" x14ac:dyDescent="0.25">
      <c r="A22" s="51" t="s">
        <v>55</v>
      </c>
      <c r="B22" s="61" t="s">
        <v>56</v>
      </c>
      <c r="C22" s="53">
        <v>35852.199999999997</v>
      </c>
      <c r="D22" s="54">
        <v>21865.200000000001</v>
      </c>
      <c r="E22" s="55">
        <f t="shared" si="1"/>
        <v>60.987052398458118</v>
      </c>
      <c r="F22" s="53"/>
      <c r="G22" s="53">
        <v>34552.199999999997</v>
      </c>
      <c r="H22" s="65"/>
      <c r="I22" s="65"/>
      <c r="J22" s="65"/>
      <c r="K22" s="65">
        <v>619.79999999999995</v>
      </c>
      <c r="L22" s="65"/>
      <c r="M22" s="54">
        <f t="shared" si="3"/>
        <v>96.374002153284877</v>
      </c>
      <c r="N22" s="71">
        <f t="shared" si="4"/>
        <v>1300</v>
      </c>
      <c r="P22" s="1">
        <f t="shared" si="5"/>
        <v>1300</v>
      </c>
      <c r="R22" s="77"/>
    </row>
    <row r="23" spans="1:18" ht="18.75" customHeight="1" x14ac:dyDescent="0.25">
      <c r="A23" s="51" t="s">
        <v>21</v>
      </c>
      <c r="B23" s="61" t="s">
        <v>22</v>
      </c>
      <c r="C23" s="53">
        <v>1828.2</v>
      </c>
      <c r="D23" s="54">
        <v>759.6</v>
      </c>
      <c r="E23" s="55">
        <f t="shared" si="1"/>
        <v>41.549064653757796</v>
      </c>
      <c r="F23" s="53"/>
      <c r="G23" s="53">
        <v>1525</v>
      </c>
      <c r="H23" s="65"/>
      <c r="I23" s="65">
        <f>910+400</f>
        <v>1310</v>
      </c>
      <c r="J23" s="65"/>
      <c r="K23" s="65">
        <v>22</v>
      </c>
      <c r="L23" s="65"/>
      <c r="M23" s="54">
        <f t="shared" si="3"/>
        <v>83.415381249316269</v>
      </c>
      <c r="N23" s="71">
        <f t="shared" si="4"/>
        <v>303.20000000000005</v>
      </c>
      <c r="P23" s="1">
        <f t="shared" si="5"/>
        <v>303.20000000000005</v>
      </c>
      <c r="R23" s="77"/>
    </row>
    <row r="24" spans="1:18" ht="16.5" customHeight="1" x14ac:dyDescent="0.25">
      <c r="A24" s="48" t="s">
        <v>23</v>
      </c>
      <c r="B24" s="49" t="s">
        <v>24</v>
      </c>
      <c r="C24" s="50">
        <f>SUM(C25:C28)</f>
        <v>122593.8</v>
      </c>
      <c r="D24" s="50">
        <f>SUM(D25:D28)</f>
        <v>65440.7</v>
      </c>
      <c r="E24" s="47">
        <f t="shared" si="1"/>
        <v>53.38010568234283</v>
      </c>
      <c r="F24" s="50">
        <f t="shared" ref="F24:L24" si="9">SUM(F26:F28)</f>
        <v>0</v>
      </c>
      <c r="G24" s="50">
        <f>SUM(G25:G28)</f>
        <v>122533.90000000001</v>
      </c>
      <c r="H24" s="63">
        <f t="shared" si="9"/>
        <v>0</v>
      </c>
      <c r="I24" s="63">
        <f t="shared" si="9"/>
        <v>9455.4</v>
      </c>
      <c r="J24" s="63">
        <f t="shared" si="9"/>
        <v>0</v>
      </c>
      <c r="K24" s="63">
        <f t="shared" si="9"/>
        <v>6007.2</v>
      </c>
      <c r="L24" s="63">
        <f t="shared" si="9"/>
        <v>0</v>
      </c>
      <c r="M24" s="57">
        <f t="shared" si="3"/>
        <v>99.95113945403439</v>
      </c>
      <c r="N24" s="71">
        <f t="shared" si="4"/>
        <v>59.899999999994179</v>
      </c>
      <c r="P24" s="1">
        <f t="shared" si="5"/>
        <v>59.899999999994179</v>
      </c>
      <c r="R24" s="77"/>
    </row>
    <row r="25" spans="1:18" ht="16.5" customHeight="1" x14ac:dyDescent="0.25">
      <c r="A25" s="51" t="s">
        <v>176</v>
      </c>
      <c r="B25" s="61" t="s">
        <v>177</v>
      </c>
      <c r="C25" s="53">
        <v>1010</v>
      </c>
      <c r="D25" s="53">
        <v>461.2</v>
      </c>
      <c r="E25" s="55">
        <f t="shared" si="1"/>
        <v>45.663366336633658</v>
      </c>
      <c r="F25" s="53"/>
      <c r="G25" s="53">
        <v>1010</v>
      </c>
      <c r="H25" s="65"/>
      <c r="I25" s="65"/>
      <c r="J25" s="65"/>
      <c r="K25" s="65"/>
      <c r="L25" s="65"/>
      <c r="M25" s="54">
        <f t="shared" si="3"/>
        <v>100</v>
      </c>
      <c r="N25" s="71"/>
      <c r="P25" s="1"/>
      <c r="R25" s="77"/>
    </row>
    <row r="26" spans="1:18" ht="15.75" customHeight="1" x14ac:dyDescent="0.25">
      <c r="A26" s="51" t="s">
        <v>25</v>
      </c>
      <c r="B26" s="61" t="s">
        <v>26</v>
      </c>
      <c r="C26" s="53">
        <v>110148.6</v>
      </c>
      <c r="D26" s="54">
        <v>57855</v>
      </c>
      <c r="E26" s="55">
        <f t="shared" si="1"/>
        <v>52.524498722634696</v>
      </c>
      <c r="F26" s="54"/>
      <c r="G26" s="53">
        <v>110148.6</v>
      </c>
      <c r="H26" s="64"/>
      <c r="I26" s="64">
        <f>4674.4+995.9+93.1</f>
        <v>5763.4</v>
      </c>
      <c r="J26" s="64"/>
      <c r="K26" s="64">
        <v>6007.2</v>
      </c>
      <c r="L26" s="64"/>
      <c r="M26" s="54">
        <f t="shared" si="3"/>
        <v>100</v>
      </c>
      <c r="N26" s="71">
        <f t="shared" si="4"/>
        <v>0</v>
      </c>
      <c r="P26" s="1">
        <f t="shared" si="5"/>
        <v>0</v>
      </c>
      <c r="R26" s="77"/>
    </row>
    <row r="27" spans="1:18" ht="16.5" customHeight="1" x14ac:dyDescent="0.25">
      <c r="A27" s="51" t="s">
        <v>129</v>
      </c>
      <c r="B27" s="61" t="s">
        <v>130</v>
      </c>
      <c r="C27" s="53">
        <v>4918.3</v>
      </c>
      <c r="D27" s="54">
        <v>3621.1</v>
      </c>
      <c r="E27" s="55">
        <f t="shared" si="1"/>
        <v>73.625033039871496</v>
      </c>
      <c r="F27" s="54"/>
      <c r="G27" s="53">
        <v>4918.3</v>
      </c>
      <c r="H27" s="64"/>
      <c r="I27" s="64"/>
      <c r="J27" s="64"/>
      <c r="K27" s="64"/>
      <c r="L27" s="64"/>
      <c r="M27" s="54">
        <f t="shared" si="3"/>
        <v>100</v>
      </c>
      <c r="N27" s="71">
        <f t="shared" si="4"/>
        <v>0</v>
      </c>
      <c r="P27" s="1">
        <f t="shared" si="5"/>
        <v>0</v>
      </c>
      <c r="R27" s="77"/>
    </row>
    <row r="28" spans="1:18" ht="29.25" customHeight="1" x14ac:dyDescent="0.25">
      <c r="A28" s="51" t="s">
        <v>27</v>
      </c>
      <c r="B28" s="61" t="s">
        <v>28</v>
      </c>
      <c r="C28" s="53">
        <v>6516.9</v>
      </c>
      <c r="D28" s="54">
        <v>3503.4</v>
      </c>
      <c r="E28" s="55">
        <f t="shared" si="1"/>
        <v>53.758688947198827</v>
      </c>
      <c r="F28" s="54"/>
      <c r="G28" s="53">
        <v>6457</v>
      </c>
      <c r="H28" s="64"/>
      <c r="I28" s="64">
        <v>3692</v>
      </c>
      <c r="J28" s="64"/>
      <c r="K28" s="64"/>
      <c r="L28" s="64"/>
      <c r="M28" s="54">
        <f t="shared" si="3"/>
        <v>99.080851325016511</v>
      </c>
      <c r="N28" s="71">
        <f t="shared" si="4"/>
        <v>59.899999999999636</v>
      </c>
      <c r="P28" s="1">
        <f t="shared" si="5"/>
        <v>59.899999999999636</v>
      </c>
      <c r="R28" s="77"/>
    </row>
    <row r="29" spans="1:18" ht="28.5" customHeight="1" x14ac:dyDescent="0.25">
      <c r="A29" s="48" t="s">
        <v>29</v>
      </c>
      <c r="B29" s="49" t="s">
        <v>30</v>
      </c>
      <c r="C29" s="50">
        <f>SUM(C30:C34)</f>
        <v>407921.80000000005</v>
      </c>
      <c r="D29" s="50">
        <f>SUM(D30:D34)</f>
        <v>286643.39999999997</v>
      </c>
      <c r="E29" s="47">
        <f t="shared" si="1"/>
        <v>70.269203558132943</v>
      </c>
      <c r="F29" s="50">
        <f t="shared" ref="F29:L29" si="10">SUM(F30:F34)</f>
        <v>0</v>
      </c>
      <c r="G29" s="50">
        <f t="shared" si="10"/>
        <v>404263.2</v>
      </c>
      <c r="H29" s="63">
        <f t="shared" si="10"/>
        <v>0</v>
      </c>
      <c r="I29" s="63">
        <f t="shared" si="10"/>
        <v>0</v>
      </c>
      <c r="J29" s="63">
        <f t="shared" si="10"/>
        <v>249072.50000000003</v>
      </c>
      <c r="K29" s="63">
        <f t="shared" si="10"/>
        <v>0</v>
      </c>
      <c r="L29" s="63">
        <f t="shared" si="10"/>
        <v>0</v>
      </c>
      <c r="M29" s="57">
        <f t="shared" si="3"/>
        <v>99.103112410270782</v>
      </c>
      <c r="N29" s="71">
        <f t="shared" si="4"/>
        <v>3658.6000000000349</v>
      </c>
      <c r="P29" s="1">
        <f t="shared" si="5"/>
        <v>3658.6000000000349</v>
      </c>
      <c r="R29" s="77"/>
    </row>
    <row r="30" spans="1:18" ht="15.75" customHeight="1" x14ac:dyDescent="0.25">
      <c r="A30" s="51" t="s">
        <v>31</v>
      </c>
      <c r="B30" s="61" t="s">
        <v>32</v>
      </c>
      <c r="C30" s="53">
        <v>61177.8</v>
      </c>
      <c r="D30" s="54">
        <v>43834.9</v>
      </c>
      <c r="E30" s="55">
        <f t="shared" si="1"/>
        <v>71.651644877717075</v>
      </c>
      <c r="F30" s="54"/>
      <c r="G30" s="53">
        <v>60785</v>
      </c>
      <c r="H30" s="64"/>
      <c r="I30" s="64"/>
      <c r="J30" s="64">
        <v>14882.2</v>
      </c>
      <c r="K30" s="64"/>
      <c r="L30" s="64"/>
      <c r="M30" s="54">
        <f t="shared" si="3"/>
        <v>99.357937029445324</v>
      </c>
      <c r="N30" s="71">
        <f t="shared" si="4"/>
        <v>392.80000000000291</v>
      </c>
      <c r="P30" s="1">
        <f t="shared" si="5"/>
        <v>392.80000000000291</v>
      </c>
      <c r="R30" s="77"/>
    </row>
    <row r="31" spans="1:18" ht="16.5" customHeight="1" x14ac:dyDescent="0.25">
      <c r="A31" s="51" t="s">
        <v>33</v>
      </c>
      <c r="B31" s="61" t="s">
        <v>34</v>
      </c>
      <c r="C31" s="53">
        <v>294832.90000000002</v>
      </c>
      <c r="D31" s="54">
        <v>208392.4</v>
      </c>
      <c r="E31" s="55">
        <f t="shared" si="1"/>
        <v>70.681528418300672</v>
      </c>
      <c r="F31" s="54"/>
      <c r="G31" s="53">
        <v>291850</v>
      </c>
      <c r="H31" s="64"/>
      <c r="I31" s="64"/>
      <c r="J31" s="64">
        <v>211339.7</v>
      </c>
      <c r="K31" s="64"/>
      <c r="L31" s="64"/>
      <c r="M31" s="54">
        <f t="shared" si="3"/>
        <v>98.988274375078205</v>
      </c>
      <c r="N31" s="71">
        <f t="shared" si="4"/>
        <v>2982.9000000000233</v>
      </c>
      <c r="P31" s="1">
        <f t="shared" si="5"/>
        <v>2982.9000000000233</v>
      </c>
    </row>
    <row r="32" spans="1:18" ht="16.5" customHeight="1" x14ac:dyDescent="0.25">
      <c r="A32" s="51" t="s">
        <v>148</v>
      </c>
      <c r="B32" s="61" t="s">
        <v>149</v>
      </c>
      <c r="C32" s="53">
        <v>31664.400000000001</v>
      </c>
      <c r="D32" s="54">
        <v>20189.8</v>
      </c>
      <c r="E32" s="55">
        <f t="shared" ref="E32" si="11">D32/C32*100</f>
        <v>63.7618271623653</v>
      </c>
      <c r="F32" s="54"/>
      <c r="G32" s="53">
        <v>31452</v>
      </c>
      <c r="H32" s="64"/>
      <c r="I32" s="64"/>
      <c r="J32" s="64">
        <v>11800</v>
      </c>
      <c r="K32" s="64"/>
      <c r="L32" s="64"/>
      <c r="M32" s="54">
        <f t="shared" si="3"/>
        <v>99.329215143820818</v>
      </c>
      <c r="N32" s="71"/>
      <c r="P32" s="1">
        <f t="shared" si="5"/>
        <v>212.40000000000146</v>
      </c>
    </row>
    <row r="33" spans="1:16" ht="17.25" customHeight="1" x14ac:dyDescent="0.25">
      <c r="A33" s="51" t="s">
        <v>35</v>
      </c>
      <c r="B33" s="61" t="s">
        <v>36</v>
      </c>
      <c r="C33" s="53">
        <v>681.2</v>
      </c>
      <c r="D33" s="54">
        <v>618.79999999999995</v>
      </c>
      <c r="E33" s="55">
        <f t="shared" si="1"/>
        <v>90.839694656488533</v>
      </c>
      <c r="F33" s="54"/>
      <c r="G33" s="53">
        <v>681.2</v>
      </c>
      <c r="H33" s="64"/>
      <c r="I33" s="64"/>
      <c r="J33" s="64">
        <v>3110.6</v>
      </c>
      <c r="K33" s="64"/>
      <c r="L33" s="64"/>
      <c r="M33" s="54">
        <f t="shared" si="3"/>
        <v>100</v>
      </c>
      <c r="N33" s="71">
        <f t="shared" si="4"/>
        <v>0</v>
      </c>
      <c r="P33" s="1">
        <f t="shared" si="5"/>
        <v>0</v>
      </c>
    </row>
    <row r="34" spans="1:16" ht="16.5" customHeight="1" x14ac:dyDescent="0.25">
      <c r="A34" s="51" t="s">
        <v>37</v>
      </c>
      <c r="B34" s="61" t="s">
        <v>38</v>
      </c>
      <c r="C34" s="53">
        <v>19565.5</v>
      </c>
      <c r="D34" s="54">
        <v>13607.5</v>
      </c>
      <c r="E34" s="55">
        <f t="shared" si="1"/>
        <v>69.54843985586875</v>
      </c>
      <c r="F34" s="54"/>
      <c r="G34" s="53">
        <v>19495</v>
      </c>
      <c r="H34" s="64"/>
      <c r="I34" s="64"/>
      <c r="J34" s="64">
        <v>7940</v>
      </c>
      <c r="K34" s="64"/>
      <c r="L34" s="64"/>
      <c r="M34" s="54">
        <f t="shared" si="3"/>
        <v>99.639671871406293</v>
      </c>
      <c r="N34" s="71">
        <f t="shared" si="4"/>
        <v>70.5</v>
      </c>
      <c r="P34" s="1">
        <f t="shared" si="5"/>
        <v>70.5</v>
      </c>
    </row>
    <row r="35" spans="1:16" ht="19.5" customHeight="1" x14ac:dyDescent="0.25">
      <c r="A35" s="48" t="s">
        <v>39</v>
      </c>
      <c r="B35" s="49" t="s">
        <v>131</v>
      </c>
      <c r="C35" s="50">
        <f>C36</f>
        <v>13494.6</v>
      </c>
      <c r="D35" s="50">
        <f>D36</f>
        <v>10535.5</v>
      </c>
      <c r="E35" s="47">
        <f t="shared" si="1"/>
        <v>78.07196952855216</v>
      </c>
      <c r="F35" s="50">
        <f t="shared" ref="F35:L35" si="12">F36</f>
        <v>0</v>
      </c>
      <c r="G35" s="68">
        <f t="shared" si="12"/>
        <v>13494.6</v>
      </c>
      <c r="H35" s="63">
        <f t="shared" si="12"/>
        <v>0</v>
      </c>
      <c r="I35" s="63">
        <f t="shared" si="12"/>
        <v>0</v>
      </c>
      <c r="J35" s="63">
        <f t="shared" si="12"/>
        <v>6847.3</v>
      </c>
      <c r="K35" s="63">
        <f t="shared" si="12"/>
        <v>0</v>
      </c>
      <c r="L35" s="63">
        <f t="shared" si="12"/>
        <v>0</v>
      </c>
      <c r="M35" s="57">
        <f t="shared" si="3"/>
        <v>100</v>
      </c>
      <c r="N35" s="71">
        <f t="shared" si="4"/>
        <v>0</v>
      </c>
      <c r="P35" s="1">
        <f t="shared" si="5"/>
        <v>0</v>
      </c>
    </row>
    <row r="36" spans="1:16" ht="15.75" customHeight="1" x14ac:dyDescent="0.25">
      <c r="A36" s="51" t="s">
        <v>40</v>
      </c>
      <c r="B36" s="61" t="s">
        <v>41</v>
      </c>
      <c r="C36" s="53">
        <v>13494.6</v>
      </c>
      <c r="D36" s="54">
        <v>10535.5</v>
      </c>
      <c r="E36" s="55">
        <f t="shared" si="1"/>
        <v>78.07196952855216</v>
      </c>
      <c r="F36" s="54"/>
      <c r="G36" s="53">
        <v>13494.6</v>
      </c>
      <c r="H36" s="64"/>
      <c r="I36" s="64"/>
      <c r="J36" s="53">
        <v>6847.3</v>
      </c>
      <c r="K36" s="64"/>
      <c r="L36" s="64"/>
      <c r="M36" s="54">
        <f t="shared" si="3"/>
        <v>100</v>
      </c>
      <c r="N36" s="71">
        <f t="shared" si="4"/>
        <v>0</v>
      </c>
      <c r="P36" s="1">
        <f t="shared" si="5"/>
        <v>0</v>
      </c>
    </row>
    <row r="37" spans="1:16" ht="15.75" hidden="1" customHeight="1" x14ac:dyDescent="0.3">
      <c r="A37" s="48" t="s">
        <v>42</v>
      </c>
      <c r="B37" s="49" t="s">
        <v>43</v>
      </c>
      <c r="C37" s="50">
        <f>SUM(C38:C38)</f>
        <v>0</v>
      </c>
      <c r="D37" s="50">
        <f>SUM(D38:D38)</f>
        <v>0</v>
      </c>
      <c r="E37" s="55"/>
      <c r="F37" s="50">
        <f>SUM(F38:F38)</f>
        <v>0</v>
      </c>
      <c r="G37" s="68"/>
      <c r="H37" s="63">
        <f>SUM(H38:H38)</f>
        <v>0</v>
      </c>
      <c r="I37" s="63">
        <f>SUM(I38:I38)</f>
        <v>2294.5</v>
      </c>
      <c r="J37" s="63">
        <f>SUM(J38:J38)</f>
        <v>0</v>
      </c>
      <c r="K37" s="63">
        <f>SUM(K38:K38)</f>
        <v>0</v>
      </c>
      <c r="L37" s="63">
        <f>SUM(L38:L38)</f>
        <v>0</v>
      </c>
      <c r="M37" s="57"/>
      <c r="N37" s="71">
        <f t="shared" si="4"/>
        <v>0</v>
      </c>
      <c r="P37" s="1">
        <f t="shared" si="5"/>
        <v>0</v>
      </c>
    </row>
    <row r="38" spans="1:16" ht="16.5" hidden="1" customHeight="1" x14ac:dyDescent="0.3">
      <c r="A38" s="51" t="s">
        <v>44</v>
      </c>
      <c r="B38" s="61" t="s">
        <v>45</v>
      </c>
      <c r="C38" s="53"/>
      <c r="D38" s="54"/>
      <c r="E38" s="55"/>
      <c r="F38" s="53"/>
      <c r="G38" s="68"/>
      <c r="H38" s="65"/>
      <c r="I38" s="54">
        <v>2294.5</v>
      </c>
      <c r="J38" s="65"/>
      <c r="K38" s="65"/>
      <c r="L38" s="65"/>
      <c r="M38" s="57"/>
      <c r="N38" s="71">
        <f t="shared" si="4"/>
        <v>0</v>
      </c>
      <c r="P38" s="1">
        <f t="shared" si="5"/>
        <v>0</v>
      </c>
    </row>
    <row r="39" spans="1:16" ht="18.75" customHeight="1" x14ac:dyDescent="0.25">
      <c r="A39" s="49">
        <v>1000</v>
      </c>
      <c r="B39" s="49" t="s">
        <v>46</v>
      </c>
      <c r="C39" s="50">
        <f>SUM(C40:C43)</f>
        <v>34823.199999999997</v>
      </c>
      <c r="D39" s="50">
        <f>SUM(D40:D43)</f>
        <v>25081.600000000002</v>
      </c>
      <c r="E39" s="47">
        <f t="shared" si="1"/>
        <v>72.02554618759909</v>
      </c>
      <c r="F39" s="50">
        <f>SUM(F40:F42)</f>
        <v>0</v>
      </c>
      <c r="G39" s="50">
        <f>SUM(G40:G43)</f>
        <v>34823.199999999997</v>
      </c>
      <c r="H39" s="63">
        <f>SUM(H40:H42)</f>
        <v>0</v>
      </c>
      <c r="I39" s="63">
        <f>SUM(I40:I42)</f>
        <v>7764.2</v>
      </c>
      <c r="J39" s="63">
        <f>SUM(J40:J42)</f>
        <v>14607.900000000001</v>
      </c>
      <c r="K39" s="63">
        <f>SUM(K40:K42)</f>
        <v>0</v>
      </c>
      <c r="L39" s="63">
        <f>SUM(L40:L42)</f>
        <v>0</v>
      </c>
      <c r="M39" s="57">
        <f t="shared" si="3"/>
        <v>100</v>
      </c>
      <c r="N39" s="71">
        <f t="shared" si="4"/>
        <v>0</v>
      </c>
      <c r="P39" s="1">
        <f t="shared" si="5"/>
        <v>0</v>
      </c>
    </row>
    <row r="40" spans="1:16" ht="18" customHeight="1" x14ac:dyDescent="0.25">
      <c r="A40" s="52">
        <v>1001</v>
      </c>
      <c r="B40" s="61" t="s">
        <v>47</v>
      </c>
      <c r="C40" s="53">
        <v>1198.0999999999999</v>
      </c>
      <c r="D40" s="54">
        <v>919.2</v>
      </c>
      <c r="E40" s="55">
        <f t="shared" si="1"/>
        <v>76.721475669810545</v>
      </c>
      <c r="F40" s="54"/>
      <c r="G40" s="53">
        <v>1198.0999999999999</v>
      </c>
      <c r="H40" s="64"/>
      <c r="I40" s="64"/>
      <c r="J40" s="64">
        <v>450</v>
      </c>
      <c r="K40" s="64"/>
      <c r="L40" s="64"/>
      <c r="M40" s="54">
        <f t="shared" si="3"/>
        <v>100</v>
      </c>
      <c r="N40" s="71">
        <f t="shared" si="4"/>
        <v>0</v>
      </c>
      <c r="P40" s="1">
        <f t="shared" si="5"/>
        <v>0</v>
      </c>
    </row>
    <row r="41" spans="1:16" ht="15" customHeight="1" x14ac:dyDescent="0.25">
      <c r="A41" s="52">
        <v>1003</v>
      </c>
      <c r="B41" s="61" t="s">
        <v>48</v>
      </c>
      <c r="C41" s="53">
        <v>20047.7</v>
      </c>
      <c r="D41" s="54">
        <v>15733.7</v>
      </c>
      <c r="E41" s="55">
        <f t="shared" si="1"/>
        <v>78.481322046918095</v>
      </c>
      <c r="F41" s="70"/>
      <c r="G41" s="53">
        <v>20047.7</v>
      </c>
      <c r="H41" s="64"/>
      <c r="I41" s="64">
        <f>6956.2+808</f>
        <v>7764.2</v>
      </c>
      <c r="J41" s="64">
        <v>3995.3</v>
      </c>
      <c r="K41" s="64"/>
      <c r="L41" s="64"/>
      <c r="M41" s="54">
        <f t="shared" si="3"/>
        <v>100</v>
      </c>
      <c r="N41" s="71">
        <f t="shared" si="4"/>
        <v>0</v>
      </c>
      <c r="P41" s="1">
        <f t="shared" si="5"/>
        <v>0</v>
      </c>
    </row>
    <row r="42" spans="1:16" ht="15" customHeight="1" x14ac:dyDescent="0.25">
      <c r="A42" s="52">
        <v>1004</v>
      </c>
      <c r="B42" s="61" t="s">
        <v>49</v>
      </c>
      <c r="C42" s="53">
        <v>12924.2</v>
      </c>
      <c r="D42" s="54">
        <v>7948.2</v>
      </c>
      <c r="E42" s="55">
        <f t="shared" si="1"/>
        <v>61.498584051624086</v>
      </c>
      <c r="F42" s="54"/>
      <c r="G42" s="53">
        <v>12924.2</v>
      </c>
      <c r="H42" s="64"/>
      <c r="I42" s="64"/>
      <c r="J42" s="64">
        <f>10162.6</f>
        <v>10162.6</v>
      </c>
      <c r="K42" s="64"/>
      <c r="L42" s="64"/>
      <c r="M42" s="54">
        <f t="shared" si="3"/>
        <v>100</v>
      </c>
      <c r="N42" s="71">
        <f t="shared" si="4"/>
        <v>0</v>
      </c>
      <c r="P42" s="1">
        <f t="shared" si="5"/>
        <v>0</v>
      </c>
    </row>
    <row r="43" spans="1:16" ht="15" customHeight="1" x14ac:dyDescent="0.25">
      <c r="A43" s="52">
        <v>1006</v>
      </c>
      <c r="B43" s="61" t="s">
        <v>154</v>
      </c>
      <c r="C43" s="53">
        <v>653.20000000000005</v>
      </c>
      <c r="D43" s="54">
        <v>480.5</v>
      </c>
      <c r="E43" s="55">
        <f t="shared" si="1"/>
        <v>73.560930802204524</v>
      </c>
      <c r="F43" s="54"/>
      <c r="G43" s="53">
        <v>653.20000000000005</v>
      </c>
      <c r="H43" s="64"/>
      <c r="I43" s="64"/>
      <c r="J43" s="64"/>
      <c r="K43" s="64"/>
      <c r="L43" s="64"/>
      <c r="M43" s="54">
        <f t="shared" si="3"/>
        <v>100</v>
      </c>
      <c r="N43" s="71">
        <f t="shared" si="4"/>
        <v>0</v>
      </c>
      <c r="P43" s="1">
        <f t="shared" si="5"/>
        <v>0</v>
      </c>
    </row>
    <row r="44" spans="1:16" ht="16.5" customHeight="1" x14ac:dyDescent="0.25">
      <c r="A44" s="49">
        <v>1100</v>
      </c>
      <c r="B44" s="49" t="s">
        <v>50</v>
      </c>
      <c r="C44" s="50">
        <f>C45+C46</f>
        <v>64438.7</v>
      </c>
      <c r="D44" s="50">
        <f>D45+D46</f>
        <v>43841.700000000004</v>
      </c>
      <c r="E44" s="47">
        <f t="shared" si="1"/>
        <v>68.036288751945662</v>
      </c>
      <c r="F44" s="50">
        <f t="shared" ref="F44:L44" si="13">F45+F46</f>
        <v>0</v>
      </c>
      <c r="G44" s="68">
        <f t="shared" si="13"/>
        <v>64438.7</v>
      </c>
      <c r="H44" s="63">
        <f t="shared" si="13"/>
        <v>0</v>
      </c>
      <c r="I44" s="63">
        <f t="shared" si="13"/>
        <v>28106.1</v>
      </c>
      <c r="J44" s="63">
        <f t="shared" si="13"/>
        <v>774.3</v>
      </c>
      <c r="K44" s="63">
        <f t="shared" si="13"/>
        <v>0</v>
      </c>
      <c r="L44" s="63">
        <f t="shared" si="13"/>
        <v>0</v>
      </c>
      <c r="M44" s="57">
        <f t="shared" si="3"/>
        <v>100</v>
      </c>
      <c r="N44" s="71">
        <f t="shared" si="4"/>
        <v>0</v>
      </c>
      <c r="P44" s="1">
        <f t="shared" si="5"/>
        <v>0</v>
      </c>
    </row>
    <row r="45" spans="1:16" ht="18.75" customHeight="1" x14ac:dyDescent="0.25">
      <c r="A45" s="52">
        <v>1101</v>
      </c>
      <c r="B45" s="61" t="s">
        <v>51</v>
      </c>
      <c r="C45" s="53">
        <v>900</v>
      </c>
      <c r="D45" s="54">
        <v>753.4</v>
      </c>
      <c r="E45" s="55">
        <f t="shared" si="1"/>
        <v>83.711111111111109</v>
      </c>
      <c r="F45" s="54"/>
      <c r="G45" s="53">
        <v>900</v>
      </c>
      <c r="H45" s="64"/>
      <c r="I45" s="64"/>
      <c r="J45" s="64">
        <v>774.3</v>
      </c>
      <c r="K45" s="64"/>
      <c r="L45" s="64"/>
      <c r="M45" s="54">
        <f t="shared" si="3"/>
        <v>100</v>
      </c>
      <c r="N45" s="71">
        <f t="shared" si="4"/>
        <v>0</v>
      </c>
      <c r="P45" s="1">
        <f t="shared" si="5"/>
        <v>0</v>
      </c>
    </row>
    <row r="46" spans="1:16" ht="15.75" customHeight="1" x14ac:dyDescent="0.25">
      <c r="A46" s="52">
        <v>1102</v>
      </c>
      <c r="B46" s="61" t="s">
        <v>57</v>
      </c>
      <c r="C46" s="53">
        <v>63538.7</v>
      </c>
      <c r="D46" s="53">
        <v>43088.3</v>
      </c>
      <c r="E46" s="55">
        <f t="shared" si="1"/>
        <v>67.81426122977021</v>
      </c>
      <c r="F46" s="53"/>
      <c r="G46" s="53">
        <v>63538.7</v>
      </c>
      <c r="H46" s="65"/>
      <c r="I46" s="65">
        <v>28106.1</v>
      </c>
      <c r="J46" s="65"/>
      <c r="K46" s="65"/>
      <c r="L46" s="65"/>
      <c r="M46" s="54">
        <f t="shared" si="3"/>
        <v>100</v>
      </c>
      <c r="N46" s="71">
        <f t="shared" si="4"/>
        <v>0</v>
      </c>
      <c r="P46" s="1">
        <f t="shared" si="5"/>
        <v>0</v>
      </c>
    </row>
    <row r="47" spans="1:16" ht="15.75" customHeight="1" x14ac:dyDescent="0.25">
      <c r="A47" s="49">
        <v>1200</v>
      </c>
      <c r="B47" s="49" t="s">
        <v>52</v>
      </c>
      <c r="C47" s="50">
        <f>C48</f>
        <v>1692.2</v>
      </c>
      <c r="D47" s="50">
        <f>D48</f>
        <v>1633.3</v>
      </c>
      <c r="E47" s="47">
        <f t="shared" si="1"/>
        <v>96.519323956979079</v>
      </c>
      <c r="F47" s="50">
        <f t="shared" ref="F47:L47" si="14">F48</f>
        <v>0</v>
      </c>
      <c r="G47" s="68">
        <f t="shared" si="14"/>
        <v>1692.2</v>
      </c>
      <c r="H47" s="63">
        <f t="shared" si="14"/>
        <v>0</v>
      </c>
      <c r="I47" s="63">
        <f t="shared" si="14"/>
        <v>1439.9</v>
      </c>
      <c r="J47" s="63">
        <f t="shared" si="14"/>
        <v>0</v>
      </c>
      <c r="K47" s="63">
        <f t="shared" si="14"/>
        <v>0</v>
      </c>
      <c r="L47" s="63">
        <f t="shared" si="14"/>
        <v>0</v>
      </c>
      <c r="M47" s="57">
        <f t="shared" si="3"/>
        <v>100</v>
      </c>
      <c r="N47" s="71">
        <f t="shared" si="4"/>
        <v>0</v>
      </c>
      <c r="P47" s="1">
        <f t="shared" si="5"/>
        <v>0</v>
      </c>
    </row>
    <row r="48" spans="1:16" ht="15.75" customHeight="1" x14ac:dyDescent="0.25">
      <c r="A48" s="52">
        <v>1202</v>
      </c>
      <c r="B48" s="61" t="s">
        <v>53</v>
      </c>
      <c r="C48" s="53">
        <v>1692.2</v>
      </c>
      <c r="D48" s="54">
        <v>1633.3</v>
      </c>
      <c r="E48" s="55">
        <f t="shared" si="1"/>
        <v>96.519323956979079</v>
      </c>
      <c r="F48" s="54"/>
      <c r="G48" s="53">
        <v>1692.2</v>
      </c>
      <c r="H48" s="64"/>
      <c r="I48" s="64">
        <v>1439.9</v>
      </c>
      <c r="J48" s="64"/>
      <c r="K48" s="64"/>
      <c r="L48" s="64"/>
      <c r="M48" s="54">
        <f t="shared" si="3"/>
        <v>100</v>
      </c>
      <c r="N48" s="71">
        <f t="shared" si="4"/>
        <v>0</v>
      </c>
      <c r="P48" s="1">
        <f t="shared" si="5"/>
        <v>0</v>
      </c>
    </row>
    <row r="49" spans="1:16" ht="16.5" customHeight="1" x14ac:dyDescent="0.25">
      <c r="A49" s="58">
        <v>1400</v>
      </c>
      <c r="B49" s="49" t="s">
        <v>138</v>
      </c>
      <c r="C49" s="59">
        <f>C50</f>
        <v>26337</v>
      </c>
      <c r="D49" s="59">
        <f>D50</f>
        <v>22498.9</v>
      </c>
      <c r="E49" s="47">
        <f t="shared" si="1"/>
        <v>85.4269658655124</v>
      </c>
      <c r="F49" s="59">
        <f t="shared" ref="F49:L49" si="15">F50</f>
        <v>0</v>
      </c>
      <c r="G49" s="68">
        <f t="shared" si="15"/>
        <v>26337</v>
      </c>
      <c r="H49" s="63">
        <f t="shared" si="15"/>
        <v>0</v>
      </c>
      <c r="I49" s="63">
        <f t="shared" si="15"/>
        <v>0</v>
      </c>
      <c r="J49" s="63">
        <f t="shared" si="15"/>
        <v>0</v>
      </c>
      <c r="K49" s="63">
        <f t="shared" si="15"/>
        <v>7320.1</v>
      </c>
      <c r="L49" s="63">
        <f t="shared" si="15"/>
        <v>0</v>
      </c>
      <c r="M49" s="57">
        <f t="shared" si="3"/>
        <v>100</v>
      </c>
      <c r="N49" s="71">
        <f t="shared" si="4"/>
        <v>0</v>
      </c>
      <c r="P49" s="1">
        <f t="shared" si="5"/>
        <v>0</v>
      </c>
    </row>
    <row r="50" spans="1:16" ht="30" x14ac:dyDescent="0.25">
      <c r="A50" s="60">
        <v>1403</v>
      </c>
      <c r="B50" s="61" t="s">
        <v>139</v>
      </c>
      <c r="C50" s="13">
        <v>26337</v>
      </c>
      <c r="D50" s="60">
        <v>22498.9</v>
      </c>
      <c r="E50" s="55">
        <f t="shared" si="1"/>
        <v>85.4269658655124</v>
      </c>
      <c r="F50" s="60"/>
      <c r="G50" s="13">
        <v>26337</v>
      </c>
      <c r="H50" s="67"/>
      <c r="I50" s="67"/>
      <c r="J50" s="67"/>
      <c r="K50" s="67">
        <v>7320.1</v>
      </c>
      <c r="L50" s="67"/>
      <c r="M50" s="54">
        <f t="shared" si="3"/>
        <v>100</v>
      </c>
      <c r="N50" s="71">
        <f t="shared" si="4"/>
        <v>0</v>
      </c>
      <c r="P50" s="1">
        <f t="shared" si="5"/>
        <v>0</v>
      </c>
    </row>
  </sheetData>
  <mergeCells count="9">
    <mergeCell ref="H2:L2"/>
    <mergeCell ref="M2:M3"/>
    <mergeCell ref="G2:G3"/>
    <mergeCell ref="A2:A3"/>
    <mergeCell ref="B2:B3"/>
    <mergeCell ref="C2:C3"/>
    <mergeCell ref="D2:D3"/>
    <mergeCell ref="F2:F3"/>
    <mergeCell ref="E2:E3"/>
  </mergeCells>
  <pageMargins left="0.70866141732283472" right="0.19685039370078741" top="0.23622047244094491" bottom="0.15748031496062992" header="0.15748031496062992" footer="0.15748031496062992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расходы</vt:lpstr>
      <vt:lpstr>доходы!Заголовки_для_печати</vt:lpstr>
      <vt:lpstr>расходы!Заголовки_для_печати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Белоусова</dc:creator>
  <cp:lastModifiedBy>Татьяна Алексеевна Белоусова</cp:lastModifiedBy>
  <cp:lastPrinted>2021-10-21T07:35:05Z</cp:lastPrinted>
  <dcterms:created xsi:type="dcterms:W3CDTF">2011-11-15T06:51:26Z</dcterms:created>
  <dcterms:modified xsi:type="dcterms:W3CDTF">2023-11-13T06:42:13Z</dcterms:modified>
</cp:coreProperties>
</file>