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</sheets>
  <definedNames>
    <definedName name="_xlnm.Print_Area" localSheetId="0">'1'!$A$1:$BB$51</definedName>
  </definedNames>
  <calcPr calcId="124519"/>
</workbook>
</file>

<file path=xl/calcChain.xml><?xml version="1.0" encoding="utf-8"?>
<calcChain xmlns="http://schemas.openxmlformats.org/spreadsheetml/2006/main">
  <c r="BA33" i="5"/>
  <c r="BB33"/>
  <c r="AZ33"/>
  <c r="AU31"/>
  <c r="AU30"/>
  <c r="AU29"/>
  <c r="AU28"/>
  <c r="AU27"/>
  <c r="AU26"/>
  <c r="AU24"/>
  <c r="AU23"/>
  <c r="AU22"/>
  <c r="AU21"/>
  <c r="AU20"/>
  <c r="AU19"/>
  <c r="AU18"/>
  <c r="AU16"/>
  <c r="AU15"/>
  <c r="AX33"/>
  <c r="AU33" l="1"/>
  <c r="AV33" l="1"/>
  <c r="E17"/>
  <c r="H17"/>
  <c r="L17"/>
  <c r="E18"/>
  <c r="H18"/>
  <c r="L18"/>
  <c r="E19"/>
  <c r="P19" s="1"/>
  <c r="H19"/>
  <c r="L19"/>
  <c r="E21"/>
  <c r="H21"/>
  <c r="L21"/>
  <c r="E22"/>
  <c r="H22"/>
  <c r="L22"/>
  <c r="E23"/>
  <c r="H23"/>
  <c r="L23"/>
  <c r="E24"/>
  <c r="P24" s="1"/>
  <c r="H24"/>
  <c r="L24"/>
  <c r="E25"/>
  <c r="H25"/>
  <c r="L25"/>
  <c r="E27"/>
  <c r="H27"/>
  <c r="L27"/>
  <c r="E30"/>
  <c r="H30"/>
  <c r="L30"/>
  <c r="E31"/>
  <c r="P31" s="1"/>
  <c r="H31"/>
  <c r="L31"/>
  <c r="E32"/>
  <c r="H32"/>
  <c r="L32"/>
  <c r="AW33"/>
  <c r="E15"/>
  <c r="H15"/>
  <c r="L15"/>
  <c r="AJ15"/>
  <c r="AK15" s="1"/>
  <c r="N15"/>
  <c r="Q15"/>
  <c r="N17"/>
  <c r="Q17" s="1"/>
  <c r="AQ17" s="1"/>
  <c r="N18"/>
  <c r="Q18" s="1"/>
  <c r="AQ18" s="1"/>
  <c r="M19"/>
  <c r="M33" s="1"/>
  <c r="N21"/>
  <c r="Q21" s="1"/>
  <c r="AQ21" s="1"/>
  <c r="N22"/>
  <c r="Q22" s="1"/>
  <c r="AQ22" s="1"/>
  <c r="N23"/>
  <c r="Q23" s="1"/>
  <c r="AQ23" s="1"/>
  <c r="N24"/>
  <c r="Q24" s="1"/>
  <c r="AQ24" s="1"/>
  <c r="N25"/>
  <c r="Q25" s="1"/>
  <c r="AQ25" s="1"/>
  <c r="N27"/>
  <c r="Q27" s="1"/>
  <c r="AQ27" s="1"/>
  <c r="N30"/>
  <c r="Q30" s="1"/>
  <c r="AQ30" s="1"/>
  <c r="N31"/>
  <c r="Q31"/>
  <c r="AQ31" s="1"/>
  <c r="N32"/>
  <c r="Q32" s="1"/>
  <c r="AQ32" s="1"/>
  <c r="AF32"/>
  <c r="AI32" s="1"/>
  <c r="AF31"/>
  <c r="AI31" s="1"/>
  <c r="AF30"/>
  <c r="AI30" s="1"/>
  <c r="AF27"/>
  <c r="AN27" s="1"/>
  <c r="AF25"/>
  <c r="AN25" s="1"/>
  <c r="AF24"/>
  <c r="AN24"/>
  <c r="AF23"/>
  <c r="AN23" s="1"/>
  <c r="AF22"/>
  <c r="AF21"/>
  <c r="AI21"/>
  <c r="AF19"/>
  <c r="AN19" s="1"/>
  <c r="AF18"/>
  <c r="AI18" s="1"/>
  <c r="AF17"/>
  <c r="AF15"/>
  <c r="AN15" s="1"/>
  <c r="AN21"/>
  <c r="AE15"/>
  <c r="AG15" s="1"/>
  <c r="AE17"/>
  <c r="AE18"/>
  <c r="AG18" s="1"/>
  <c r="AE19"/>
  <c r="AM19" s="1"/>
  <c r="AE21"/>
  <c r="AM21" s="1"/>
  <c r="AE22"/>
  <c r="AG22" s="1"/>
  <c r="AE23"/>
  <c r="AM23" s="1"/>
  <c r="AE24"/>
  <c r="AE25"/>
  <c r="AM25" s="1"/>
  <c r="AE27"/>
  <c r="AM27" s="1"/>
  <c r="AE30"/>
  <c r="AM30" s="1"/>
  <c r="AE31"/>
  <c r="AM31" s="1"/>
  <c r="AE32"/>
  <c r="AM32" s="1"/>
  <c r="C15"/>
  <c r="T15" s="1"/>
  <c r="AD15"/>
  <c r="AH15" s="1"/>
  <c r="C17"/>
  <c r="S17" s="1"/>
  <c r="C18"/>
  <c r="U18" s="1"/>
  <c r="C19"/>
  <c r="U19" s="1"/>
  <c r="C21"/>
  <c r="T21" s="1"/>
  <c r="C22"/>
  <c r="C23"/>
  <c r="AD23" s="1"/>
  <c r="C24"/>
  <c r="U24" s="1"/>
  <c r="T24"/>
  <c r="AD24"/>
  <c r="C25"/>
  <c r="AD25" s="1"/>
  <c r="S25"/>
  <c r="C27"/>
  <c r="V27" s="1"/>
  <c r="T27"/>
  <c r="C30"/>
  <c r="S30" s="1"/>
  <c r="AG30"/>
  <c r="C31"/>
  <c r="T31" s="1"/>
  <c r="C32"/>
  <c r="AD32" s="1"/>
  <c r="V32"/>
  <c r="B33"/>
  <c r="D33"/>
  <c r="F33"/>
  <c r="G33"/>
  <c r="I33"/>
  <c r="K33"/>
  <c r="O33"/>
  <c r="R33"/>
  <c r="Y33"/>
  <c r="AA33"/>
  <c r="U25"/>
  <c r="W27"/>
  <c r="U21"/>
  <c r="AD21"/>
  <c r="AG25"/>
  <c r="AI24"/>
  <c r="AI17"/>
  <c r="AI22"/>
  <c r="AN22"/>
  <c r="AI27"/>
  <c r="N19"/>
  <c r="Q19" s="1"/>
  <c r="AQ19" s="1"/>
  <c r="U27"/>
  <c r="S27"/>
  <c r="AD18"/>
  <c r="AH18" s="1"/>
  <c r="T18"/>
  <c r="S18"/>
  <c r="W15"/>
  <c r="S15"/>
  <c r="AM22"/>
  <c r="AG32"/>
  <c r="AM17"/>
  <c r="AG17"/>
  <c r="AL15"/>
  <c r="U32"/>
  <c r="W32"/>
  <c r="V31"/>
  <c r="U15"/>
  <c r="V15"/>
  <c r="AM18"/>
  <c r="W19" l="1"/>
  <c r="S19"/>
  <c r="X19" s="1"/>
  <c r="Z19" s="1"/>
  <c r="AB19" s="1"/>
  <c r="AC19" s="1"/>
  <c r="V21"/>
  <c r="V30"/>
  <c r="AD27"/>
  <c r="AH25"/>
  <c r="S24"/>
  <c r="AG21"/>
  <c r="V18"/>
  <c r="AN18"/>
  <c r="X15"/>
  <c r="AD30"/>
  <c r="T19"/>
  <c r="U30"/>
  <c r="AD19"/>
  <c r="V19"/>
  <c r="AH21"/>
  <c r="AM15"/>
  <c r="AH30"/>
  <c r="T30"/>
  <c r="X30" s="1"/>
  <c r="W24"/>
  <c r="AN32"/>
  <c r="S23"/>
  <c r="N33"/>
  <c r="P32"/>
  <c r="P25"/>
  <c r="AJ25" s="1"/>
  <c r="AK25" s="1"/>
  <c r="P21"/>
  <c r="H33"/>
  <c r="X18"/>
  <c r="W23"/>
  <c r="W30"/>
  <c r="W18"/>
  <c r="P27"/>
  <c r="Z27" s="1"/>
  <c r="AB27" s="1"/>
  <c r="AC27" s="1"/>
  <c r="P22"/>
  <c r="X27"/>
  <c r="C33"/>
  <c r="AH32"/>
  <c r="AI15"/>
  <c r="AG27"/>
  <c r="V23"/>
  <c r="AG23"/>
  <c r="AH23" s="1"/>
  <c r="AI23"/>
  <c r="AI25"/>
  <c r="AN31"/>
  <c r="L33"/>
  <c r="P30"/>
  <c r="AJ30" s="1"/>
  <c r="AK30" s="1"/>
  <c r="P23"/>
  <c r="P18"/>
  <c r="AJ18" s="1"/>
  <c r="AK18" s="1"/>
  <c r="AJ32"/>
  <c r="AK32" s="1"/>
  <c r="AJ21"/>
  <c r="AK21" s="1"/>
  <c r="AJ27"/>
  <c r="AK27" s="1"/>
  <c r="AJ22"/>
  <c r="AK22" s="1"/>
  <c r="AJ23"/>
  <c r="AK23" s="1"/>
  <c r="Z18"/>
  <c r="AB18" s="1"/>
  <c r="AJ31"/>
  <c r="AK31" s="1"/>
  <c r="AJ24"/>
  <c r="AK24" s="1"/>
  <c r="AJ19"/>
  <c r="AK19" s="1"/>
  <c r="V22"/>
  <c r="W22"/>
  <c r="AM24"/>
  <c r="AG24"/>
  <c r="AH24" s="1"/>
  <c r="U22"/>
  <c r="W31"/>
  <c r="AD31"/>
  <c r="T17"/>
  <c r="X17" s="1"/>
  <c r="U17"/>
  <c r="AQ15"/>
  <c r="AQ33" s="1"/>
  <c r="Q33"/>
  <c r="Q35" s="1"/>
  <c r="P17"/>
  <c r="Z15"/>
  <c r="S31"/>
  <c r="AE33"/>
  <c r="AI19"/>
  <c r="AI33" s="1"/>
  <c r="AD22"/>
  <c r="AH22" s="1"/>
  <c r="T22"/>
  <c r="AD17"/>
  <c r="AH17" s="1"/>
  <c r="AN30"/>
  <c r="AN17"/>
  <c r="AF33"/>
  <c r="E33"/>
  <c r="AG31"/>
  <c r="U31"/>
  <c r="W21"/>
  <c r="S21"/>
  <c r="X21" s="1"/>
  <c r="Z21" s="1"/>
  <c r="AB21" s="1"/>
  <c r="W17"/>
  <c r="U23"/>
  <c r="T32"/>
  <c r="S32"/>
  <c r="X32" s="1"/>
  <c r="Z32" s="1"/>
  <c r="AB32" s="1"/>
  <c r="AC32" s="1"/>
  <c r="T25"/>
  <c r="X25" s="1"/>
  <c r="Z25" s="1"/>
  <c r="AB25" s="1"/>
  <c r="AC25" s="1"/>
  <c r="W25"/>
  <c r="V25"/>
  <c r="V24"/>
  <c r="X24" s="1"/>
  <c r="Z24" s="1"/>
  <c r="AB24" s="1"/>
  <c r="AC24" s="1"/>
  <c r="T23"/>
  <c r="X23" s="1"/>
  <c r="Z23" s="1"/>
  <c r="AB23" s="1"/>
  <c r="AC23" s="1"/>
  <c r="S22"/>
  <c r="X22" s="1"/>
  <c r="AG19"/>
  <c r="AH19" s="1"/>
  <c r="V17"/>
  <c r="AP15"/>
  <c r="AS15"/>
  <c r="AM33" l="1"/>
  <c r="Z30"/>
  <c r="AB30" s="1"/>
  <c r="AC30" s="1"/>
  <c r="Z22"/>
  <c r="AB22" s="1"/>
  <c r="U33"/>
  <c r="AN33"/>
  <c r="AH27"/>
  <c r="V33"/>
  <c r="AR15"/>
  <c r="AP24"/>
  <c r="AR24" s="1"/>
  <c r="AS24"/>
  <c r="AL24"/>
  <c r="AP18"/>
  <c r="AR18" s="1"/>
  <c r="AS18"/>
  <c r="AL18"/>
  <c r="W33"/>
  <c r="AD33"/>
  <c r="X31"/>
  <c r="Z31" s="1"/>
  <c r="AB31" s="1"/>
  <c r="AC31" s="1"/>
  <c r="AS27"/>
  <c r="AL27"/>
  <c r="AP27"/>
  <c r="AR27" s="1"/>
  <c r="AT27" s="1"/>
  <c r="AL21"/>
  <c r="AS21"/>
  <c r="AP21"/>
  <c r="AR21" s="1"/>
  <c r="AT21" s="1"/>
  <c r="AS25"/>
  <c r="AL25"/>
  <c r="AP25"/>
  <c r="AR25" s="1"/>
  <c r="AG33"/>
  <c r="AB15"/>
  <c r="AP19"/>
  <c r="AR19" s="1"/>
  <c r="AS19"/>
  <c r="AL19"/>
  <c r="AL31"/>
  <c r="AP31"/>
  <c r="AR31" s="1"/>
  <c r="AS31"/>
  <c r="AL23"/>
  <c r="AS23"/>
  <c r="AP23"/>
  <c r="AR23" s="1"/>
  <c r="AT23" s="1"/>
  <c r="S33"/>
  <c r="AH31"/>
  <c r="AJ17"/>
  <c r="Z17"/>
  <c r="AB17" s="1"/>
  <c r="AC17" s="1"/>
  <c r="P33"/>
  <c r="AL30"/>
  <c r="AS30"/>
  <c r="AP30"/>
  <c r="AR30" s="1"/>
  <c r="AT30" s="1"/>
  <c r="AP22"/>
  <c r="AR22" s="1"/>
  <c r="AS22"/>
  <c r="AL22"/>
  <c r="AS32"/>
  <c r="AP32"/>
  <c r="AR32" s="1"/>
  <c r="AL32"/>
  <c r="AT18" l="1"/>
  <c r="AH33"/>
  <c r="X33"/>
  <c r="AC15"/>
  <c r="AC33" s="1"/>
  <c r="AC36" s="1"/>
  <c r="AB33"/>
  <c r="AT15"/>
  <c r="AK17"/>
  <c r="AJ33"/>
  <c r="AT31"/>
  <c r="AT19"/>
  <c r="AT25"/>
  <c r="AT32"/>
  <c r="AT22"/>
  <c r="Z33"/>
  <c r="AT24"/>
  <c r="AL17" l="1"/>
  <c r="AL33" s="1"/>
  <c r="AS17"/>
  <c r="AS33" s="1"/>
  <c r="AP17"/>
  <c r="AK33"/>
  <c r="AR17" l="1"/>
  <c r="AP33"/>
  <c r="AT17" l="1"/>
  <c r="AT33" s="1"/>
  <c r="AR33"/>
</calcChain>
</file>

<file path=xl/sharedStrings.xml><?xml version="1.0" encoding="utf-8"?>
<sst xmlns="http://schemas.openxmlformats.org/spreadsheetml/2006/main" count="80" uniqueCount="78">
  <si>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</si>
  <si>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</si>
  <si>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</si>
  <si>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</si>
  <si>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</si>
  <si>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</si>
  <si>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</si>
  <si>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</si>
  <si>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</si>
  <si>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</si>
  <si>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</si>
  <si>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</si>
  <si>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</si>
  <si>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</si>
  <si>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</si>
  <si>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</si>
  <si>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</si>
  <si>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</si>
  <si>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</si>
  <si>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</si>
  <si>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</si>
  <si>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</si>
  <si>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</si>
  <si>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</si>
  <si>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</si>
  <si>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</si>
  <si>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</si>
  <si>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</si>
  <si>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</si>
  <si>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</si>
  <si>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</si>
  <si>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</si>
  <si>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</si>
  <si>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</si>
  <si>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</si>
  <si>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</si>
  <si>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</si>
  <si>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</si>
  <si>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</si>
  <si>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</si>
  <si>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</si>
  <si>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</si>
  <si>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</si>
  <si>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</si>
  <si>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</si>
  <si>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</si>
  <si>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</si>
  <si>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</si>
  <si>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</si>
  <si>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</si>
  <si>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</si>
  <si>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</si>
  <si>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</si>
  <si>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</si>
  <si>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</si>
  <si>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</si>
  <si>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</si>
  <si>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</si>
  <si>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</si>
  <si>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</si>
  <si>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</si>
  <si>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</si>
  <si>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</si>
  <si>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</si>
  <si>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15. Старополтавское с.п.</t>
  </si>
  <si>
    <t>16. Торгунское с.п.</t>
  </si>
  <si>
    <t>17. Харьковское с.п.</t>
  </si>
  <si>
    <t>18. Черебаевское с.п.</t>
  </si>
  <si>
    <t>за счет средств субсидии из областного бюджета</t>
  </si>
  <si>
    <t xml:space="preserve"> Приложение  15</t>
  </si>
  <si>
    <t xml:space="preserve">к Решению Старополтавской </t>
  </si>
  <si>
    <t>районной Думы</t>
  </si>
  <si>
    <t>от ___.12_.2023 г.</t>
  </si>
  <si>
    <t>2023</t>
  </si>
  <si>
    <t>Распределение межбюджетных трансфертов бюджетам сельских поселений на сбалансированность на 2024-2026  года</t>
  </si>
  <si>
    <t>к Решению Старополтавской районной Думы</t>
  </si>
  <si>
    <t xml:space="preserve"> Приложение  14</t>
  </si>
  <si>
    <t>от ___.___2023 г. №____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</si>
</sst>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right"/>
    </xf>
    <xf numFmtId="0" fontId="0" fillId="0" borderId="1" xfId="0" applyBorder="1"/>
    <xf numFmtId="49" fontId="1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49" fontId="13" fillId="0" borderId="5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6"/>
  <sheetViews>
    <sheetView tabSelected="1" view="pageBreakPreview" workbookViewId="0">
      <selection activeCell="BE13" sqref="BE13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18.42578125" hidden="1" customWidth="1"/>
    <col min="48" max="48" width="12.85546875" hidden="1" customWidth="1"/>
    <col min="49" max="49" width="13.7109375" hidden="1" customWidth="1"/>
    <col min="50" max="50" width="18.85546875" hidden="1" customWidth="1"/>
    <col min="51" max="51" width="0" hidden="1" customWidth="1"/>
    <col min="52" max="52" width="11.85546875" customWidth="1"/>
    <col min="53" max="54" width="12.42578125" customWidth="1"/>
  </cols>
  <sheetData>
    <row r="1" spans="1:54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84" t="s">
        <v>69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Z1" s="68" t="s">
        <v>76</v>
      </c>
      <c r="BA1" s="68"/>
      <c r="BB1" s="68"/>
    </row>
    <row r="2" spans="1:54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5" t="s">
        <v>70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Z2" s="69" t="s">
        <v>75</v>
      </c>
      <c r="BA2" s="69"/>
      <c r="BB2" s="69"/>
    </row>
    <row r="3" spans="1:54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85" t="s">
        <v>71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Z3" s="69" t="s">
        <v>77</v>
      </c>
      <c r="BA3" s="69"/>
      <c r="BB3" s="69"/>
    </row>
    <row r="4" spans="1:54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3" t="s">
        <v>72</v>
      </c>
      <c r="AV4" s="6"/>
      <c r="AW4" s="6"/>
      <c r="AX4" s="6"/>
    </row>
    <row r="5" spans="1:54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4" ht="15.75">
      <c r="A6" s="6"/>
      <c r="B6" s="6"/>
      <c r="C6" s="6"/>
      <c r="D6" s="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4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2"/>
      <c r="N7" s="72"/>
      <c r="O7" s="72"/>
      <c r="P7" s="72"/>
      <c r="Q7" s="72"/>
      <c r="R7" s="72"/>
      <c r="S7" s="7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4" ht="12.75" customHeight="1">
      <c r="A8" s="76" t="s">
        <v>74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</row>
    <row r="9" spans="1:54" ht="12.7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</row>
    <row r="10" spans="1:54" ht="38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</row>
    <row r="11" spans="1:54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1" t="s">
        <v>50</v>
      </c>
      <c r="AV11" s="91"/>
      <c r="AW11" s="91"/>
      <c r="AX11" s="6"/>
    </row>
    <row r="12" spans="1:54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77" t="s">
        <v>1</v>
      </c>
      <c r="S12" s="77"/>
      <c r="T12" s="77"/>
      <c r="U12" s="77"/>
      <c r="V12" s="77"/>
      <c r="W12" s="77"/>
      <c r="X12" s="77"/>
      <c r="Y12" s="77" t="s">
        <v>2</v>
      </c>
      <c r="Z12" s="80" t="s">
        <v>27</v>
      </c>
      <c r="AA12" s="77" t="s">
        <v>20</v>
      </c>
      <c r="AB12" s="77" t="s">
        <v>21</v>
      </c>
      <c r="AC12" s="77" t="s">
        <v>28</v>
      </c>
      <c r="AD12" s="77" t="s">
        <v>29</v>
      </c>
      <c r="AE12" s="77" t="s">
        <v>33</v>
      </c>
      <c r="AF12" s="77" t="s">
        <v>38</v>
      </c>
      <c r="AG12" s="77" t="s">
        <v>35</v>
      </c>
      <c r="AH12" s="9"/>
      <c r="AI12" s="78" t="s">
        <v>39</v>
      </c>
      <c r="AJ12" s="81" t="s">
        <v>40</v>
      </c>
      <c r="AK12" s="81" t="s">
        <v>41</v>
      </c>
      <c r="AL12" s="78" t="s">
        <v>42</v>
      </c>
      <c r="AM12" s="82" t="s">
        <v>36</v>
      </c>
      <c r="AN12" s="82" t="s">
        <v>37</v>
      </c>
      <c r="AO12" s="8"/>
      <c r="AP12" s="82" t="s">
        <v>43</v>
      </c>
      <c r="AQ12" s="79" t="s">
        <v>44</v>
      </c>
      <c r="AR12" s="79" t="s">
        <v>45</v>
      </c>
      <c r="AS12" s="79" t="s">
        <v>46</v>
      </c>
      <c r="AT12" s="88" t="s">
        <v>45</v>
      </c>
      <c r="AU12" s="59"/>
      <c r="AV12" s="59"/>
      <c r="AW12" s="60"/>
    </row>
    <row r="13" spans="1:54" ht="26.25" customHeight="1">
      <c r="A13" s="70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77"/>
      <c r="Z13" s="80"/>
      <c r="AA13" s="77"/>
      <c r="AB13" s="77"/>
      <c r="AC13" s="77"/>
      <c r="AD13" s="77"/>
      <c r="AE13" s="77"/>
      <c r="AF13" s="77"/>
      <c r="AG13" s="77"/>
      <c r="AH13" s="9"/>
      <c r="AI13" s="78"/>
      <c r="AJ13" s="81"/>
      <c r="AK13" s="81"/>
      <c r="AL13" s="78"/>
      <c r="AM13" s="82"/>
      <c r="AN13" s="82"/>
      <c r="AO13" s="8"/>
      <c r="AP13" s="82"/>
      <c r="AQ13" s="79"/>
      <c r="AR13" s="79"/>
      <c r="AS13" s="79"/>
      <c r="AT13" s="88"/>
      <c r="AU13" s="90" t="s">
        <v>73</v>
      </c>
      <c r="AV13" s="90"/>
      <c r="AW13" s="90"/>
      <c r="AX13" s="90"/>
      <c r="AY13" s="64"/>
      <c r="AZ13" s="67">
        <v>2024</v>
      </c>
      <c r="BA13" s="67">
        <v>2025</v>
      </c>
      <c r="BB13" s="67">
        <v>2026</v>
      </c>
    </row>
    <row r="14" spans="1:54" ht="72.75" customHeight="1">
      <c r="A14" s="71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65" t="s">
        <v>68</v>
      </c>
      <c r="AV14" s="65"/>
      <c r="AW14" s="65"/>
      <c r="AX14" s="65"/>
      <c r="AY14" s="65"/>
      <c r="AZ14" s="73" t="s">
        <v>68</v>
      </c>
      <c r="BA14" s="74"/>
      <c r="BB14" s="75"/>
    </row>
    <row r="15" spans="1:54" ht="20.100000000000001" customHeight="1">
      <c r="A15" s="41" t="s">
        <v>7</v>
      </c>
      <c r="B15" s="42">
        <v>387</v>
      </c>
      <c r="C15" s="43">
        <f t="shared" ref="C15:C32" si="0">B15/19114</f>
        <v>2.0246939416134771E-2</v>
      </c>
      <c r="D15" s="14">
        <v>0.25</v>
      </c>
      <c r="E15" s="15">
        <f t="shared" ref="E15:E32" si="1">B15*D15</f>
        <v>96.75</v>
      </c>
      <c r="F15" s="14">
        <v>5452</v>
      </c>
      <c r="G15" s="14">
        <v>5.0000000000000001E-3</v>
      </c>
      <c r="H15" s="15">
        <f t="shared" ref="H15:H32" si="2">F15*G15</f>
        <v>27.26</v>
      </c>
      <c r="I15" s="14"/>
      <c r="J15" s="15"/>
      <c r="K15" s="14">
        <v>2</v>
      </c>
      <c r="L15" s="15">
        <f t="shared" ref="L15:L32" si="3">K15*10</f>
        <v>20</v>
      </c>
      <c r="M15" s="16">
        <v>91.4</v>
      </c>
      <c r="N15" s="16">
        <f t="shared" ref="N15:N32" si="4">M15*1.1</f>
        <v>100.54000000000002</v>
      </c>
      <c r="O15" s="16">
        <v>50</v>
      </c>
      <c r="P15" s="16">
        <v>144.02000000000001</v>
      </c>
      <c r="Q15" s="17">
        <f t="shared" ref="Q15:Q32" si="5">N15+O15</f>
        <v>150.54000000000002</v>
      </c>
      <c r="R15" s="18">
        <v>50</v>
      </c>
      <c r="S15" s="18">
        <f t="shared" ref="S15:S32" si="6">1885*C15</f>
        <v>38.165480799414041</v>
      </c>
      <c r="T15" s="19">
        <f t="shared" ref="T15:T32" si="7">100*C15</f>
        <v>2.024693941613477</v>
      </c>
      <c r="U15" s="20">
        <f t="shared" ref="U15:U32" si="8">324*C15</f>
        <v>6.5600083708276662</v>
      </c>
      <c r="V15" s="20">
        <f t="shared" ref="V15:V32" si="9">300*C15</f>
        <v>6.0740818248404311</v>
      </c>
      <c r="W15" s="20">
        <f t="shared" ref="W15:W32" si="10">150*C15</f>
        <v>3.0370409124202156</v>
      </c>
      <c r="X15" s="21">
        <f t="shared" ref="X15:X32" si="11">R15+S15+T15+U15+V15</f>
        <v>102.82426493669561</v>
      </c>
      <c r="Y15" s="22">
        <v>10</v>
      </c>
      <c r="Z15" s="21">
        <f t="shared" ref="Z15:Z32" si="12">P15+X15+Y15+Q15</f>
        <v>407.38426493669562</v>
      </c>
      <c r="AA15" s="23">
        <v>619</v>
      </c>
      <c r="AB15" s="24">
        <f t="shared" ref="AB15:AB32" si="13">AA15-Z15</f>
        <v>211.61573506330438</v>
      </c>
      <c r="AC15" s="25">
        <f>AB15*0.9</f>
        <v>190.45416155697396</v>
      </c>
      <c r="AD15" s="24">
        <f t="shared" ref="AD15:AD32" si="14">3316*C15</f>
        <v>67.138851103902894</v>
      </c>
      <c r="AE15" s="26">
        <f t="shared" ref="AE15:AE32" si="15">AA15/18121</f>
        <v>3.415926273384471E-2</v>
      </c>
      <c r="AF15" s="26">
        <f>AA15/11559</f>
        <v>5.3551345272082357E-2</v>
      </c>
      <c r="AG15" s="26">
        <f t="shared" ref="AG15:AG32" si="16">3856*AE15</f>
        <v>131.71811710170519</v>
      </c>
      <c r="AH15" s="27">
        <f t="shared" ref="AH15:AH32" si="17">AG15-AD15</f>
        <v>64.579265997802295</v>
      </c>
      <c r="AI15" s="27">
        <f>3856*AF15</f>
        <v>206.49398736914958</v>
      </c>
      <c r="AJ15" s="28">
        <f t="shared" ref="AJ15:AJ32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2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61">
        <f>AX15/1000</f>
        <v>960.5</v>
      </c>
      <c r="AV15" s="50"/>
      <c r="AW15" s="50"/>
      <c r="AX15" s="62">
        <v>960500</v>
      </c>
      <c r="AY15" s="64"/>
      <c r="AZ15" s="66">
        <v>1065.2</v>
      </c>
      <c r="BA15" s="66">
        <v>960.5</v>
      </c>
      <c r="BB15" s="66">
        <v>960.5</v>
      </c>
    </row>
    <row r="16" spans="1:54" ht="20.100000000000001" customHeight="1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61">
        <f t="shared" ref="AU16:AU31" si="20">AX16/1000</f>
        <v>907.7</v>
      </c>
      <c r="AV16" s="50"/>
      <c r="AW16" s="50"/>
      <c r="AX16" s="62">
        <v>907700</v>
      </c>
      <c r="AY16" s="64"/>
      <c r="AZ16" s="66">
        <v>1006.6</v>
      </c>
      <c r="BA16" s="66">
        <v>907.7</v>
      </c>
      <c r="BB16" s="66">
        <v>907.7</v>
      </c>
    </row>
    <row r="17" spans="1:54" ht="20.100000000000001" customHeight="1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2" si="21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2" si="22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2" si="23">3856*AF17</f>
        <v>261.53681114283239</v>
      </c>
      <c r="AJ17" s="28">
        <f t="shared" si="18"/>
        <v>592.75</v>
      </c>
      <c r="AK17" s="28">
        <f t="shared" ref="AK17:AK32" si="24">AJ17/11600</f>
        <v>5.1099137931034481E-2</v>
      </c>
      <c r="AL17" s="27">
        <f t="shared" ref="AL17:AL32" si="25">3856*AK17</f>
        <v>197.03827586206896</v>
      </c>
      <c r="AM17" s="29">
        <f t="shared" ref="AM17:AM32" si="26">4382*AE17-Y17</f>
        <v>174.5860051873517</v>
      </c>
      <c r="AN17" s="30">
        <f t="shared" ref="AN17:AN32" si="27">4282*AF17-Y17</f>
        <v>275.43066009170343</v>
      </c>
      <c r="AO17" s="31"/>
      <c r="AP17" s="30">
        <f t="shared" ref="AP17:AP32" si="28">4382*AK17-Y17</f>
        <v>208.9164224137931</v>
      </c>
      <c r="AQ17" s="32">
        <f t="shared" ref="AQ17:AQ32" si="29">Q17/4</f>
        <v>21.522500000000001</v>
      </c>
      <c r="AR17" s="33">
        <f t="shared" si="19"/>
        <v>362.31107758620692</v>
      </c>
      <c r="AS17" s="32">
        <f t="shared" ref="AS17:AS32" si="30">3077*AK17</f>
        <v>157.23204741379311</v>
      </c>
      <c r="AT17" s="33">
        <f t="shared" ref="AT17:AT32" si="31">AR17-AS17</f>
        <v>205.07903017241381</v>
      </c>
      <c r="AU17" s="61">
        <v>1539.1</v>
      </c>
      <c r="AV17" s="50"/>
      <c r="AW17" s="50"/>
      <c r="AX17" s="62">
        <v>1689100</v>
      </c>
      <c r="AY17" s="64"/>
      <c r="AZ17" s="66">
        <v>1706.9</v>
      </c>
      <c r="BA17" s="66">
        <v>1539.1</v>
      </c>
      <c r="BB17" s="66">
        <v>1539.1</v>
      </c>
    </row>
    <row r="18" spans="1:54" ht="20.100000000000001" customHeight="1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1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2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3"/>
        <v>659.1795137987715</v>
      </c>
      <c r="AJ18" s="28">
        <f t="shared" si="18"/>
        <v>1000.029</v>
      </c>
      <c r="AK18" s="28">
        <f t="shared" si="24"/>
        <v>8.6209396551724132E-2</v>
      </c>
      <c r="AL18" s="27">
        <f t="shared" si="25"/>
        <v>332.42343310344825</v>
      </c>
      <c r="AM18" s="29">
        <f t="shared" si="26"/>
        <v>288.83411511505989</v>
      </c>
      <c r="AN18" s="30">
        <f t="shared" si="27"/>
        <v>543.00380655766071</v>
      </c>
      <c r="AO18" s="31"/>
      <c r="AP18" s="30">
        <f t="shared" si="28"/>
        <v>188.76957568965514</v>
      </c>
      <c r="AQ18" s="32">
        <f t="shared" si="29"/>
        <v>102.09000000000002</v>
      </c>
      <c r="AR18" s="33">
        <f t="shared" si="19"/>
        <v>709.16942431034488</v>
      </c>
      <c r="AS18" s="32">
        <f t="shared" si="30"/>
        <v>265.26631318965514</v>
      </c>
      <c r="AT18" s="33">
        <f t="shared" si="31"/>
        <v>443.90311112068974</v>
      </c>
      <c r="AU18" s="61">
        <f t="shared" si="20"/>
        <v>2610.1999999999998</v>
      </c>
      <c r="AV18" s="50"/>
      <c r="AW18" s="50"/>
      <c r="AX18" s="62">
        <v>2610200</v>
      </c>
      <c r="AY18" s="64"/>
      <c r="AZ18" s="66">
        <v>2894.7</v>
      </c>
      <c r="BA18" s="66">
        <v>2610.1999999999998</v>
      </c>
      <c r="BB18" s="66">
        <v>2610.1999999999998</v>
      </c>
    </row>
    <row r="19" spans="1:54" ht="20.100000000000001" customHeight="1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1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2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3"/>
        <v>437.34025434726186</v>
      </c>
      <c r="AJ19" s="28">
        <f t="shared" si="18"/>
        <v>744.73</v>
      </c>
      <c r="AK19" s="28">
        <f t="shared" si="24"/>
        <v>6.4200862068965525E-2</v>
      </c>
      <c r="AL19" s="27">
        <f t="shared" si="25"/>
        <v>247.55852413793107</v>
      </c>
      <c r="AM19" s="29">
        <f t="shared" si="26"/>
        <v>252.0245571436455</v>
      </c>
      <c r="AN19" s="30">
        <f t="shared" si="27"/>
        <v>420.65637165844794</v>
      </c>
      <c r="AO19" s="31"/>
      <c r="AP19" s="30">
        <f t="shared" si="28"/>
        <v>216.32817758620695</v>
      </c>
      <c r="AQ19" s="32">
        <f t="shared" si="29"/>
        <v>81.262500000000003</v>
      </c>
      <c r="AR19" s="33">
        <f t="shared" si="19"/>
        <v>447.13932241379308</v>
      </c>
      <c r="AS19" s="32">
        <f t="shared" si="30"/>
        <v>197.54605258620691</v>
      </c>
      <c r="AT19" s="33">
        <f t="shared" si="31"/>
        <v>249.59326982758617</v>
      </c>
      <c r="AU19" s="61">
        <f t="shared" si="20"/>
        <v>2156.3000000000002</v>
      </c>
      <c r="AV19" s="50"/>
      <c r="AW19" s="50"/>
      <c r="AX19" s="62">
        <v>2156300</v>
      </c>
      <c r="AY19" s="64"/>
      <c r="AZ19" s="66">
        <v>2191.3000000000002</v>
      </c>
      <c r="BA19" s="66">
        <v>2156.3000000000002</v>
      </c>
      <c r="BB19" s="66">
        <v>2156.3000000000002</v>
      </c>
    </row>
    <row r="20" spans="1:54" ht="20.100000000000001" customHeight="1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61">
        <f t="shared" si="20"/>
        <v>1598.2</v>
      </c>
      <c r="AV20" s="50"/>
      <c r="AW20" s="50"/>
      <c r="AX20" s="62">
        <v>1598200</v>
      </c>
      <c r="AY20" s="64"/>
      <c r="AZ20" s="66">
        <v>1772.4</v>
      </c>
      <c r="BA20" s="66">
        <v>1598.2</v>
      </c>
      <c r="BB20" s="66">
        <v>1598.2</v>
      </c>
    </row>
    <row r="21" spans="1:54" ht="20.100000000000001" customHeight="1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1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2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3"/>
        <v>215.50099489575223</v>
      </c>
      <c r="AJ21" s="28">
        <f t="shared" si="18"/>
        <v>478.33500000000004</v>
      </c>
      <c r="AK21" s="28">
        <f t="shared" si="24"/>
        <v>4.1235775862068967E-2</v>
      </c>
      <c r="AL21" s="27">
        <f t="shared" si="25"/>
        <v>159.00515172413793</v>
      </c>
      <c r="AM21" s="29">
        <f t="shared" si="26"/>
        <v>146.2149991722311</v>
      </c>
      <c r="AN21" s="30">
        <f t="shared" si="27"/>
        <v>229.30893675923522</v>
      </c>
      <c r="AO21" s="31"/>
      <c r="AP21" s="30">
        <f t="shared" si="28"/>
        <v>170.69516982758623</v>
      </c>
      <c r="AQ21" s="32">
        <f t="shared" si="29"/>
        <v>91.655000000000001</v>
      </c>
      <c r="AR21" s="33">
        <f t="shared" si="19"/>
        <v>215.98483017241378</v>
      </c>
      <c r="AS21" s="32">
        <f t="shared" si="30"/>
        <v>126.88248232758622</v>
      </c>
      <c r="AT21" s="33">
        <f t="shared" si="31"/>
        <v>89.102347844827563</v>
      </c>
      <c r="AU21" s="61">
        <f t="shared" si="20"/>
        <v>1235.7</v>
      </c>
      <c r="AV21" s="50"/>
      <c r="AW21" s="50"/>
      <c r="AX21" s="62">
        <v>1235700</v>
      </c>
      <c r="AY21" s="64"/>
      <c r="AZ21" s="66">
        <v>1370.4</v>
      </c>
      <c r="BA21" s="66">
        <v>1235.7</v>
      </c>
      <c r="BB21" s="66">
        <v>1235.7</v>
      </c>
    </row>
    <row r="22" spans="1:54" ht="20.100000000000001" customHeight="1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1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2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3"/>
        <v>261.20321827147677</v>
      </c>
      <c r="AJ22" s="28">
        <f t="shared" si="18"/>
        <v>506.72749999999996</v>
      </c>
      <c r="AK22" s="28">
        <f t="shared" si="24"/>
        <v>4.3683405172413793E-2</v>
      </c>
      <c r="AL22" s="27">
        <f t="shared" si="25"/>
        <v>168.44321034482758</v>
      </c>
      <c r="AM22" s="29">
        <f t="shared" si="26"/>
        <v>164.34418630318413</v>
      </c>
      <c r="AN22" s="30">
        <f t="shared" si="27"/>
        <v>265.06021282117831</v>
      </c>
      <c r="AO22" s="31"/>
      <c r="AP22" s="30">
        <f t="shared" si="28"/>
        <v>166.42068146551725</v>
      </c>
      <c r="AQ22" s="32">
        <f t="shared" si="29"/>
        <v>115.9375</v>
      </c>
      <c r="AR22" s="33">
        <f t="shared" si="19"/>
        <v>224.36931853448272</v>
      </c>
      <c r="AS22" s="32">
        <f t="shared" si="30"/>
        <v>134.41383771551725</v>
      </c>
      <c r="AT22" s="33">
        <f t="shared" si="31"/>
        <v>89.955480818965469</v>
      </c>
      <c r="AU22" s="61">
        <f t="shared" si="20"/>
        <v>1357.3</v>
      </c>
      <c r="AV22" s="50"/>
      <c r="AW22" s="50"/>
      <c r="AX22" s="62">
        <v>1357300</v>
      </c>
      <c r="AY22" s="64"/>
      <c r="AZ22" s="66">
        <v>1505.2</v>
      </c>
      <c r="BA22" s="66">
        <v>1357.3</v>
      </c>
      <c r="BB22" s="66">
        <v>1357.3</v>
      </c>
    </row>
    <row r="23" spans="1:54" ht="20.100000000000001" customHeight="1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1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2" si="32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2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3"/>
        <v>259.20166104334288</v>
      </c>
      <c r="AJ23" s="28">
        <f t="shared" si="18"/>
        <v>544.04999999999995</v>
      </c>
      <c r="AK23" s="28">
        <f t="shared" si="24"/>
        <v>4.6900862068965515E-2</v>
      </c>
      <c r="AL23" s="27">
        <f t="shared" si="25"/>
        <v>180.84972413793102</v>
      </c>
      <c r="AM23" s="29">
        <f t="shared" si="26"/>
        <v>167.8932729981789</v>
      </c>
      <c r="AN23" s="30">
        <f t="shared" si="27"/>
        <v>267.83752919802754</v>
      </c>
      <c r="AO23" s="31"/>
      <c r="AP23" s="30">
        <f t="shared" si="28"/>
        <v>185.51957758620688</v>
      </c>
      <c r="AQ23" s="32">
        <f t="shared" si="29"/>
        <v>0</v>
      </c>
      <c r="AR23" s="33">
        <f t="shared" si="19"/>
        <v>358.53042241379308</v>
      </c>
      <c r="AS23" s="32">
        <f t="shared" si="30"/>
        <v>144.31395258620688</v>
      </c>
      <c r="AT23" s="33">
        <f t="shared" si="31"/>
        <v>214.2164698275862</v>
      </c>
      <c r="AU23" s="61">
        <f t="shared" si="20"/>
        <v>1440.5</v>
      </c>
      <c r="AV23" s="50"/>
      <c r="AW23" s="50"/>
      <c r="AX23" s="62">
        <v>1440500</v>
      </c>
      <c r="AY23" s="64"/>
      <c r="AZ23" s="66">
        <v>1597.5</v>
      </c>
      <c r="BA23" s="66">
        <v>1440.5</v>
      </c>
      <c r="BB23" s="66">
        <v>1440.5</v>
      </c>
    </row>
    <row r="24" spans="1:54" ht="20.100000000000001" customHeight="1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1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2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2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3"/>
        <v>254.86495371571937</v>
      </c>
      <c r="AJ24" s="28">
        <f t="shared" si="18"/>
        <v>607</v>
      </c>
      <c r="AK24" s="28">
        <f t="shared" si="24"/>
        <v>5.2327586206896551E-2</v>
      </c>
      <c r="AL24" s="27">
        <f t="shared" si="25"/>
        <v>201.77517241379309</v>
      </c>
      <c r="AM24" s="29">
        <f t="shared" si="26"/>
        <v>171.7496275040009</v>
      </c>
      <c r="AN24" s="30">
        <f t="shared" si="27"/>
        <v>270.02171468120082</v>
      </c>
      <c r="AO24" s="31"/>
      <c r="AP24" s="30">
        <f t="shared" si="28"/>
        <v>216.29948275862068</v>
      </c>
      <c r="AQ24" s="32">
        <f t="shared" si="29"/>
        <v>28.552500000000002</v>
      </c>
      <c r="AR24" s="33">
        <f t="shared" si="19"/>
        <v>362.14801724137931</v>
      </c>
      <c r="AS24" s="32">
        <f t="shared" si="30"/>
        <v>161.01198275862069</v>
      </c>
      <c r="AT24" s="33">
        <f t="shared" si="31"/>
        <v>201.13603448275862</v>
      </c>
      <c r="AU24" s="61">
        <f t="shared" si="20"/>
        <v>1471.3</v>
      </c>
      <c r="AV24" s="50"/>
      <c r="AW24" s="50"/>
      <c r="AX24" s="62">
        <v>1471300</v>
      </c>
      <c r="AY24" s="64"/>
      <c r="AZ24" s="66">
        <v>1631.7</v>
      </c>
      <c r="BA24" s="66">
        <v>1471.3</v>
      </c>
      <c r="BB24" s="66">
        <v>1471.3</v>
      </c>
    </row>
    <row r="25" spans="1:54" ht="20.100000000000001" customHeight="1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1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2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2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3"/>
        <v>257.86728955792023</v>
      </c>
      <c r="AJ25" s="28">
        <f t="shared" si="18"/>
        <v>566.15499999999997</v>
      </c>
      <c r="AK25" s="28">
        <f t="shared" si="24"/>
        <v>4.8806465517241375E-2</v>
      </c>
      <c r="AL25" s="27">
        <f t="shared" si="25"/>
        <v>188.19773103448273</v>
      </c>
      <c r="AM25" s="29">
        <f t="shared" si="26"/>
        <v>156.92599746150876</v>
      </c>
      <c r="AN25" s="30">
        <f t="shared" si="27"/>
        <v>256.35574011592701</v>
      </c>
      <c r="AO25" s="31"/>
      <c r="AP25" s="30">
        <f t="shared" si="28"/>
        <v>183.86993189655172</v>
      </c>
      <c r="AQ25" s="32">
        <f t="shared" si="29"/>
        <v>30.562500000000004</v>
      </c>
      <c r="AR25" s="33">
        <f t="shared" si="19"/>
        <v>351.72256810344822</v>
      </c>
      <c r="AS25" s="32">
        <f t="shared" si="30"/>
        <v>150.17749439655171</v>
      </c>
      <c r="AT25" s="33">
        <f t="shared" si="31"/>
        <v>201.54507370689652</v>
      </c>
      <c r="AU25" s="61">
        <v>1490.5</v>
      </c>
      <c r="AV25" s="50"/>
      <c r="AW25" s="50"/>
      <c r="AX25" s="62">
        <v>1616000</v>
      </c>
      <c r="AY25" s="64"/>
      <c r="AZ25" s="66">
        <v>1253</v>
      </c>
      <c r="BA25" s="66">
        <v>1490.5</v>
      </c>
      <c r="BB25" s="66">
        <v>1490.5</v>
      </c>
    </row>
    <row r="26" spans="1:54" ht="20.100000000000001" customHeight="1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61">
        <f t="shared" si="20"/>
        <v>1615.2</v>
      </c>
      <c r="AV26" s="50"/>
      <c r="AW26" s="50"/>
      <c r="AX26" s="62">
        <v>1615200</v>
      </c>
      <c r="AY26" s="64"/>
      <c r="AZ26" s="66">
        <v>1791.3</v>
      </c>
      <c r="BA26" s="66">
        <v>1615.2</v>
      </c>
      <c r="BB26" s="66">
        <v>1615.2</v>
      </c>
    </row>
    <row r="27" spans="1:54" ht="20.100000000000001" customHeight="1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1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2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2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3"/>
        <v>256.53291807249764</v>
      </c>
      <c r="AJ27" s="28">
        <f t="shared" si="18"/>
        <v>505.57</v>
      </c>
      <c r="AK27" s="28">
        <f t="shared" si="24"/>
        <v>4.358362068965517E-2</v>
      </c>
      <c r="AL27" s="27">
        <f t="shared" si="25"/>
        <v>168.05844137931032</v>
      </c>
      <c r="AM27" s="29">
        <f t="shared" si="26"/>
        <v>170.95872192483858</v>
      </c>
      <c r="AN27" s="30">
        <f t="shared" si="27"/>
        <v>269.87395103382647</v>
      </c>
      <c r="AO27" s="31"/>
      <c r="AP27" s="30">
        <f t="shared" si="28"/>
        <v>175.98342586206894</v>
      </c>
      <c r="AQ27" s="32">
        <f t="shared" si="29"/>
        <v>14.97</v>
      </c>
      <c r="AR27" s="33">
        <f t="shared" si="19"/>
        <v>314.61657413793102</v>
      </c>
      <c r="AS27" s="32">
        <f t="shared" si="30"/>
        <v>134.10680086206895</v>
      </c>
      <c r="AT27" s="33">
        <f t="shared" si="31"/>
        <v>180.50977327586207</v>
      </c>
      <c r="AU27" s="61">
        <f t="shared" si="20"/>
        <v>891</v>
      </c>
      <c r="AV27" s="50"/>
      <c r="AW27" s="50"/>
      <c r="AX27" s="62">
        <v>891000</v>
      </c>
      <c r="AY27" s="64"/>
      <c r="AZ27" s="66">
        <v>988.1</v>
      </c>
      <c r="BA27" s="66">
        <v>891</v>
      </c>
      <c r="BB27" s="66">
        <v>891</v>
      </c>
    </row>
    <row r="28" spans="1:54" ht="20.100000000000001" customHeight="1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61">
        <f t="shared" si="20"/>
        <v>1863.3</v>
      </c>
      <c r="AV28" s="50"/>
      <c r="AW28" s="50"/>
      <c r="AX28" s="62">
        <v>1863300</v>
      </c>
      <c r="AY28" s="64"/>
      <c r="AZ28" s="66">
        <v>2066.4</v>
      </c>
      <c r="BA28" s="66">
        <v>1863.3</v>
      </c>
      <c r="BB28" s="66">
        <v>1863.3</v>
      </c>
    </row>
    <row r="29" spans="1:54" ht="20.100000000000001" customHeight="1">
      <c r="A29" s="41" t="s">
        <v>64</v>
      </c>
      <c r="B29" s="42"/>
      <c r="C29" s="43"/>
      <c r="D29" s="14"/>
      <c r="E29" s="15"/>
      <c r="F29" s="14"/>
      <c r="G29" s="14"/>
      <c r="H29" s="15"/>
      <c r="I29" s="14"/>
      <c r="J29" s="15"/>
      <c r="K29" s="14"/>
      <c r="L29" s="15"/>
      <c r="M29" s="16"/>
      <c r="N29" s="16"/>
      <c r="O29" s="16"/>
      <c r="P29" s="34"/>
      <c r="Q29" s="17"/>
      <c r="R29" s="18"/>
      <c r="S29" s="18"/>
      <c r="T29" s="19"/>
      <c r="U29" s="20"/>
      <c r="V29" s="20"/>
      <c r="W29" s="20"/>
      <c r="X29" s="21"/>
      <c r="Y29" s="22"/>
      <c r="Z29" s="21"/>
      <c r="AA29" s="23"/>
      <c r="AB29" s="24"/>
      <c r="AC29" s="25"/>
      <c r="AD29" s="24"/>
      <c r="AE29" s="26"/>
      <c r="AF29" s="26"/>
      <c r="AG29" s="26"/>
      <c r="AH29" s="27"/>
      <c r="AI29" s="27"/>
      <c r="AJ29" s="28"/>
      <c r="AK29" s="28"/>
      <c r="AL29" s="27"/>
      <c r="AM29" s="29"/>
      <c r="AN29" s="30"/>
      <c r="AO29" s="31"/>
      <c r="AP29" s="30"/>
      <c r="AQ29" s="32"/>
      <c r="AR29" s="33"/>
      <c r="AS29" s="32"/>
      <c r="AT29" s="33"/>
      <c r="AU29" s="61">
        <f t="shared" si="20"/>
        <v>50</v>
      </c>
      <c r="AV29" s="50"/>
      <c r="AW29" s="50"/>
      <c r="AX29" s="62">
        <v>50000</v>
      </c>
      <c r="AY29" s="64"/>
      <c r="AZ29" s="66">
        <v>55.5</v>
      </c>
      <c r="BA29" s="66">
        <v>50</v>
      </c>
      <c r="BB29" s="66">
        <v>50</v>
      </c>
    </row>
    <row r="30" spans="1:54" ht="20.100000000000001" customHeight="1">
      <c r="A30" s="41" t="s">
        <v>65</v>
      </c>
      <c r="B30" s="42">
        <v>744</v>
      </c>
      <c r="C30" s="43">
        <f t="shared" si="0"/>
        <v>3.8924348644972274E-2</v>
      </c>
      <c r="D30" s="14">
        <v>0.25</v>
      </c>
      <c r="E30" s="15">
        <f t="shared" si="1"/>
        <v>186</v>
      </c>
      <c r="F30" s="14">
        <v>10624</v>
      </c>
      <c r="G30" s="14">
        <v>5.0000000000000001E-3</v>
      </c>
      <c r="H30" s="15">
        <f t="shared" si="2"/>
        <v>53.120000000000005</v>
      </c>
      <c r="I30" s="14"/>
      <c r="J30" s="15"/>
      <c r="K30" s="14">
        <v>3</v>
      </c>
      <c r="L30" s="15">
        <f t="shared" si="3"/>
        <v>30</v>
      </c>
      <c r="M30" s="16">
        <v>94.1</v>
      </c>
      <c r="N30" s="16">
        <f t="shared" si="4"/>
        <v>103.51</v>
      </c>
      <c r="O30" s="16">
        <v>90</v>
      </c>
      <c r="P30" s="34">
        <f t="shared" si="21"/>
        <v>269.12</v>
      </c>
      <c r="Q30" s="17">
        <f t="shared" si="5"/>
        <v>193.51</v>
      </c>
      <c r="R30" s="18">
        <v>50</v>
      </c>
      <c r="S30" s="18">
        <f t="shared" si="6"/>
        <v>73.372397195772734</v>
      </c>
      <c r="T30" s="19">
        <f t="shared" si="7"/>
        <v>3.8924348644972273</v>
      </c>
      <c r="U30" s="20">
        <f t="shared" si="8"/>
        <v>12.611488960971016</v>
      </c>
      <c r="V30" s="20">
        <f t="shared" si="9"/>
        <v>11.677304593491682</v>
      </c>
      <c r="W30" s="20">
        <f t="shared" si="10"/>
        <v>5.838652296745841</v>
      </c>
      <c r="X30" s="21">
        <f t="shared" si="11"/>
        <v>151.55362561473265</v>
      </c>
      <c r="Y30" s="22">
        <v>23</v>
      </c>
      <c r="Z30" s="21">
        <f t="shared" si="12"/>
        <v>637.18362561473259</v>
      </c>
      <c r="AA30" s="23">
        <v>819</v>
      </c>
      <c r="AB30" s="24">
        <f t="shared" si="13"/>
        <v>181.81637438526741</v>
      </c>
      <c r="AC30" s="25">
        <f t="shared" si="32"/>
        <v>163.63473694674067</v>
      </c>
      <c r="AD30" s="24">
        <f t="shared" si="14"/>
        <v>129.07314010672806</v>
      </c>
      <c r="AE30" s="26">
        <f t="shared" si="15"/>
        <v>4.5196181226201643E-2</v>
      </c>
      <c r="AF30" s="26">
        <f t="shared" si="22"/>
        <v>7.0853880093433685E-2</v>
      </c>
      <c r="AG30" s="26">
        <f t="shared" si="16"/>
        <v>174.27647480823353</v>
      </c>
      <c r="AH30" s="27">
        <f t="shared" si="17"/>
        <v>45.203334701505469</v>
      </c>
      <c r="AI30" s="27">
        <f t="shared" si="23"/>
        <v>273.21256164028028</v>
      </c>
      <c r="AJ30" s="28">
        <f t="shared" si="18"/>
        <v>549.88</v>
      </c>
      <c r="AK30" s="28">
        <f t="shared" si="24"/>
        <v>4.740344827586207E-2</v>
      </c>
      <c r="AL30" s="27">
        <f t="shared" si="25"/>
        <v>182.78769655172414</v>
      </c>
      <c r="AM30" s="29">
        <f t="shared" si="26"/>
        <v>175.0496661332156</v>
      </c>
      <c r="AN30" s="30">
        <f t="shared" si="27"/>
        <v>280.39631456008306</v>
      </c>
      <c r="AO30" s="31"/>
      <c r="AP30" s="30">
        <f t="shared" si="28"/>
        <v>184.72191034482759</v>
      </c>
      <c r="AQ30" s="32">
        <f t="shared" si="29"/>
        <v>48.377499999999998</v>
      </c>
      <c r="AR30" s="33">
        <f t="shared" si="19"/>
        <v>316.78058965517238</v>
      </c>
      <c r="AS30" s="32">
        <f t="shared" si="30"/>
        <v>145.86041034482759</v>
      </c>
      <c r="AT30" s="33">
        <f t="shared" si="31"/>
        <v>170.92017931034479</v>
      </c>
      <c r="AU30" s="61">
        <f t="shared" si="20"/>
        <v>1590.8</v>
      </c>
      <c r="AV30" s="50"/>
      <c r="AW30" s="50"/>
      <c r="AX30" s="62">
        <v>1590800</v>
      </c>
      <c r="AY30" s="64"/>
      <c r="AZ30" s="66">
        <v>1764.2</v>
      </c>
      <c r="BA30" s="66">
        <v>1590.8</v>
      </c>
      <c r="BB30" s="66">
        <v>1590.8</v>
      </c>
    </row>
    <row r="31" spans="1:54" ht="20.100000000000001" customHeight="1">
      <c r="A31" s="41" t="s">
        <v>66</v>
      </c>
      <c r="B31" s="42">
        <v>958</v>
      </c>
      <c r="C31" s="43">
        <f t="shared" si="0"/>
        <v>5.0120330647692793E-2</v>
      </c>
      <c r="D31" s="14">
        <v>0.25</v>
      </c>
      <c r="E31" s="15">
        <f t="shared" si="1"/>
        <v>239.5</v>
      </c>
      <c r="F31" s="14">
        <v>13500</v>
      </c>
      <c r="G31" s="14">
        <v>5.0000000000000001E-3</v>
      </c>
      <c r="H31" s="15">
        <f t="shared" si="2"/>
        <v>67.5</v>
      </c>
      <c r="I31" s="14"/>
      <c r="J31" s="15"/>
      <c r="K31" s="14">
        <v>3</v>
      </c>
      <c r="L31" s="15">
        <f t="shared" si="3"/>
        <v>30</v>
      </c>
      <c r="M31" s="16">
        <v>170.5</v>
      </c>
      <c r="N31" s="16">
        <f t="shared" si="4"/>
        <v>187.55</v>
      </c>
      <c r="O31" s="16">
        <v>2</v>
      </c>
      <c r="P31" s="34">
        <f t="shared" si="21"/>
        <v>337</v>
      </c>
      <c r="Q31" s="17">
        <f t="shared" si="5"/>
        <v>189.55</v>
      </c>
      <c r="R31" s="18">
        <v>50</v>
      </c>
      <c r="S31" s="18">
        <f t="shared" si="6"/>
        <v>94.476823270900908</v>
      </c>
      <c r="T31" s="19">
        <f t="shared" si="7"/>
        <v>5.0120330647692795</v>
      </c>
      <c r="U31" s="20">
        <f t="shared" si="8"/>
        <v>16.238987129852465</v>
      </c>
      <c r="V31" s="20">
        <f t="shared" si="9"/>
        <v>15.036099194307837</v>
      </c>
      <c r="W31" s="20">
        <f t="shared" si="10"/>
        <v>7.5180495971539187</v>
      </c>
      <c r="X31" s="21">
        <f t="shared" si="11"/>
        <v>180.76394265983049</v>
      </c>
      <c r="Y31" s="22">
        <v>15</v>
      </c>
      <c r="Z31" s="21">
        <f t="shared" si="12"/>
        <v>722.31394265983045</v>
      </c>
      <c r="AA31" s="23">
        <v>894</v>
      </c>
      <c r="AB31" s="24">
        <f t="shared" si="13"/>
        <v>171.68605734016955</v>
      </c>
      <c r="AC31" s="25">
        <f t="shared" si="32"/>
        <v>154.5174516061526</v>
      </c>
      <c r="AD31" s="24">
        <f t="shared" si="14"/>
        <v>166.19901642774931</v>
      </c>
      <c r="AE31" s="26">
        <f t="shared" si="15"/>
        <v>4.9335025660835495E-2</v>
      </c>
      <c r="AF31" s="26">
        <f t="shared" si="22"/>
        <v>7.734233065144043E-2</v>
      </c>
      <c r="AG31" s="26">
        <f t="shared" si="16"/>
        <v>190.23585894818166</v>
      </c>
      <c r="AH31" s="27">
        <f t="shared" si="17"/>
        <v>24.036842520432344</v>
      </c>
      <c r="AI31" s="27">
        <f t="shared" si="23"/>
        <v>298.23202699195429</v>
      </c>
      <c r="AJ31" s="28">
        <f t="shared" si="18"/>
        <v>557</v>
      </c>
      <c r="AK31" s="28">
        <f t="shared" si="24"/>
        <v>4.8017241379310342E-2</v>
      </c>
      <c r="AL31" s="27">
        <f t="shared" si="25"/>
        <v>185.15448275862067</v>
      </c>
      <c r="AM31" s="29">
        <f t="shared" si="26"/>
        <v>201.18608244578115</v>
      </c>
      <c r="AN31" s="30">
        <f t="shared" si="27"/>
        <v>316.1798598494679</v>
      </c>
      <c r="AO31" s="31"/>
      <c r="AP31" s="30">
        <f t="shared" si="28"/>
        <v>195.41155172413792</v>
      </c>
      <c r="AQ31" s="32">
        <f t="shared" si="29"/>
        <v>47.387500000000003</v>
      </c>
      <c r="AR31" s="33">
        <f t="shared" si="19"/>
        <v>314.20094827586212</v>
      </c>
      <c r="AS31" s="32">
        <f t="shared" si="30"/>
        <v>147.74905172413793</v>
      </c>
      <c r="AT31" s="33">
        <f t="shared" si="31"/>
        <v>166.45189655172419</v>
      </c>
      <c r="AU31" s="61">
        <f t="shared" si="20"/>
        <v>1754.5</v>
      </c>
      <c r="AV31" s="50"/>
      <c r="AW31" s="50"/>
      <c r="AX31" s="62">
        <v>1754500</v>
      </c>
      <c r="AY31" s="64"/>
      <c r="AZ31" s="66">
        <v>1945.7</v>
      </c>
      <c r="BA31" s="66">
        <v>1754.5</v>
      </c>
      <c r="BB31" s="66">
        <v>1754.5</v>
      </c>
    </row>
    <row r="32" spans="1:54" ht="20.100000000000001" customHeight="1">
      <c r="A32" s="41" t="s">
        <v>67</v>
      </c>
      <c r="B32" s="42">
        <v>489</v>
      </c>
      <c r="C32" s="43">
        <f t="shared" si="0"/>
        <v>2.5583342052945483E-2</v>
      </c>
      <c r="D32" s="14">
        <v>0.25</v>
      </c>
      <c r="E32" s="15">
        <f t="shared" si="1"/>
        <v>122.25</v>
      </c>
      <c r="F32" s="14">
        <v>7590.4</v>
      </c>
      <c r="G32" s="14">
        <v>5.0000000000000001E-3</v>
      </c>
      <c r="H32" s="15">
        <f t="shared" si="2"/>
        <v>37.951999999999998</v>
      </c>
      <c r="I32" s="14"/>
      <c r="J32" s="15"/>
      <c r="K32" s="14">
        <v>3</v>
      </c>
      <c r="L32" s="15">
        <f t="shared" si="3"/>
        <v>30</v>
      </c>
      <c r="M32" s="16">
        <v>100.1</v>
      </c>
      <c r="N32" s="16">
        <f t="shared" si="4"/>
        <v>110.11</v>
      </c>
      <c r="O32" s="16"/>
      <c r="P32" s="34">
        <f t="shared" si="21"/>
        <v>190.202</v>
      </c>
      <c r="Q32" s="17">
        <f t="shared" si="5"/>
        <v>110.11</v>
      </c>
      <c r="R32" s="18">
        <v>50</v>
      </c>
      <c r="S32" s="18">
        <f t="shared" si="6"/>
        <v>48.224599769802239</v>
      </c>
      <c r="T32" s="19">
        <f t="shared" si="7"/>
        <v>2.5583342052945484</v>
      </c>
      <c r="U32" s="20">
        <f t="shared" si="8"/>
        <v>8.289002825154336</v>
      </c>
      <c r="V32" s="20">
        <f t="shared" si="9"/>
        <v>7.6750026158836446</v>
      </c>
      <c r="W32" s="20">
        <f t="shared" si="10"/>
        <v>3.8375013079418223</v>
      </c>
      <c r="X32" s="21">
        <f t="shared" si="11"/>
        <v>116.74693941613477</v>
      </c>
      <c r="Y32" s="22"/>
      <c r="Z32" s="21">
        <f t="shared" si="12"/>
        <v>417.05893941613476</v>
      </c>
      <c r="AA32" s="23">
        <v>644</v>
      </c>
      <c r="AB32" s="24">
        <f t="shared" si="13"/>
        <v>226.94106058386524</v>
      </c>
      <c r="AC32" s="25">
        <f t="shared" si="32"/>
        <v>204.24695452547871</v>
      </c>
      <c r="AD32" s="24">
        <f t="shared" si="14"/>
        <v>84.834362247567228</v>
      </c>
      <c r="AE32" s="26">
        <f t="shared" si="15"/>
        <v>3.5538877545389327E-2</v>
      </c>
      <c r="AF32" s="26">
        <f t="shared" si="22"/>
        <v>5.5714162124751276E-2</v>
      </c>
      <c r="AG32" s="26">
        <f t="shared" si="16"/>
        <v>137.03791181502126</v>
      </c>
      <c r="AH32" s="27">
        <f t="shared" si="17"/>
        <v>52.203549567454033</v>
      </c>
      <c r="AI32" s="27">
        <f t="shared" si="23"/>
        <v>214.83380915304093</v>
      </c>
      <c r="AJ32" s="28">
        <f t="shared" si="18"/>
        <v>453.798</v>
      </c>
      <c r="AK32" s="28">
        <f t="shared" si="24"/>
        <v>3.9120517241379313E-2</v>
      </c>
      <c r="AL32" s="27">
        <f t="shared" si="25"/>
        <v>150.84871448275862</v>
      </c>
      <c r="AM32" s="29">
        <f t="shared" si="26"/>
        <v>155.73136140389605</v>
      </c>
      <c r="AN32" s="30">
        <f t="shared" si="27"/>
        <v>238.56804221818496</v>
      </c>
      <c r="AO32" s="31"/>
      <c r="AP32" s="30">
        <f t="shared" si="28"/>
        <v>171.42610655172416</v>
      </c>
      <c r="AQ32" s="32">
        <f t="shared" si="29"/>
        <v>27.5275</v>
      </c>
      <c r="AR32" s="33">
        <f t="shared" si="19"/>
        <v>254.84439344827584</v>
      </c>
      <c r="AS32" s="32">
        <f t="shared" si="30"/>
        <v>120.37383155172415</v>
      </c>
      <c r="AT32" s="33">
        <f t="shared" si="31"/>
        <v>134.47056189655169</v>
      </c>
      <c r="AU32" s="61">
        <v>1044.9000000000001</v>
      </c>
      <c r="AV32" s="58"/>
      <c r="AW32" s="58"/>
      <c r="AX32" s="62">
        <v>1944900</v>
      </c>
      <c r="AY32" s="64"/>
      <c r="AZ32" s="66">
        <v>1158.8</v>
      </c>
      <c r="BA32" s="66">
        <v>1044.9000000000001</v>
      </c>
      <c r="BB32" s="66">
        <v>1044.9000000000001</v>
      </c>
    </row>
    <row r="33" spans="1:54" ht="16.5">
      <c r="A33" s="35" t="s">
        <v>13</v>
      </c>
      <c r="B33" s="44">
        <f t="shared" ref="B33:I33" si="33">SUM(B15:B32)</f>
        <v>10867</v>
      </c>
      <c r="C33" s="44">
        <f t="shared" si="33"/>
        <v>0.56853615151198078</v>
      </c>
      <c r="D33" s="44">
        <f t="shared" si="33"/>
        <v>3.25</v>
      </c>
      <c r="E33" s="45">
        <f t="shared" si="33"/>
        <v>2716.75</v>
      </c>
      <c r="F33" s="44">
        <f t="shared" si="33"/>
        <v>126247.09999999999</v>
      </c>
      <c r="G33" s="44">
        <f t="shared" si="33"/>
        <v>6.4999999999999988E-2</v>
      </c>
      <c r="H33" s="45">
        <f t="shared" si="33"/>
        <v>631.2355</v>
      </c>
      <c r="I33" s="44">
        <f t="shared" si="33"/>
        <v>0</v>
      </c>
      <c r="J33" s="45"/>
      <c r="K33" s="44">
        <f t="shared" ref="K33:S33" si="34">SUM(K15:K32)</f>
        <v>63</v>
      </c>
      <c r="L33" s="45">
        <f t="shared" si="34"/>
        <v>630</v>
      </c>
      <c r="M33" s="46">
        <f t="shared" si="34"/>
        <v>1687.1999999999998</v>
      </c>
      <c r="N33" s="46">
        <f t="shared" si="34"/>
        <v>1855.9200000000003</v>
      </c>
      <c r="O33" s="46">
        <f t="shared" si="34"/>
        <v>734</v>
      </c>
      <c r="P33" s="40">
        <f t="shared" si="34"/>
        <v>3977.9954999999991</v>
      </c>
      <c r="Q33" s="47">
        <f t="shared" si="34"/>
        <v>2589.9200000000005</v>
      </c>
      <c r="R33" s="48">
        <f t="shared" si="34"/>
        <v>650</v>
      </c>
      <c r="S33" s="48">
        <f t="shared" si="34"/>
        <v>1071.6906456000838</v>
      </c>
      <c r="T33" s="48">
        <v>100</v>
      </c>
      <c r="U33" s="48">
        <f t="shared" ref="U33:AP33" si="35">SUM(U15:U32)</f>
        <v>184.20571308988175</v>
      </c>
      <c r="V33" s="48">
        <f t="shared" si="35"/>
        <v>170.5608454535942</v>
      </c>
      <c r="W33" s="48">
        <f t="shared" si="35"/>
        <v>85.280422726797099</v>
      </c>
      <c r="X33" s="36">
        <f t="shared" si="35"/>
        <v>2133.3108192947579</v>
      </c>
      <c r="Y33" s="47">
        <f t="shared" si="35"/>
        <v>430</v>
      </c>
      <c r="Z33" s="36">
        <f t="shared" si="35"/>
        <v>9131.2263192947557</v>
      </c>
      <c r="AA33" s="36">
        <f t="shared" si="35"/>
        <v>11559</v>
      </c>
      <c r="AB33" s="36">
        <f t="shared" si="35"/>
        <v>2427.773680705242</v>
      </c>
      <c r="AC33" s="36">
        <f t="shared" si="35"/>
        <v>2310.7933859893274</v>
      </c>
      <c r="AD33" s="36">
        <f t="shared" si="35"/>
        <v>1885.2658784137279</v>
      </c>
      <c r="AE33" s="36">
        <f t="shared" si="35"/>
        <v>0.63787870426576898</v>
      </c>
      <c r="AF33" s="36">
        <f t="shared" si="35"/>
        <v>1</v>
      </c>
      <c r="AG33" s="36">
        <f t="shared" si="35"/>
        <v>2459.6602836488055</v>
      </c>
      <c r="AH33" s="37">
        <f t="shared" si="35"/>
        <v>574.3944052350771</v>
      </c>
      <c r="AI33" s="37">
        <f t="shared" si="35"/>
        <v>3856</v>
      </c>
      <c r="AJ33" s="38">
        <f t="shared" si="35"/>
        <v>7581.0044999999991</v>
      </c>
      <c r="AK33" s="38">
        <f t="shared" si="35"/>
        <v>0.6535348706896551</v>
      </c>
      <c r="AL33" s="37">
        <f t="shared" si="35"/>
        <v>2520.0304613793105</v>
      </c>
      <c r="AM33" s="39">
        <f t="shared" si="35"/>
        <v>2365.1844820925999</v>
      </c>
      <c r="AN33" s="39">
        <f t="shared" si="35"/>
        <v>3852</v>
      </c>
      <c r="AO33" s="31"/>
      <c r="AP33" s="39">
        <f t="shared" si="35"/>
        <v>2433.7898033620695</v>
      </c>
      <c r="AQ33" s="36">
        <f t="shared" ref="AQ33:AW33" si="36">SUM(AQ15:AQ32)</f>
        <v>647.48000000000013</v>
      </c>
      <c r="AR33" s="36">
        <f t="shared" si="36"/>
        <v>4499.73469663793</v>
      </c>
      <c r="AS33" s="36">
        <f t="shared" si="36"/>
        <v>2010.9267971120689</v>
      </c>
      <c r="AT33" s="36">
        <f t="shared" si="36"/>
        <v>2488.807899525862</v>
      </c>
      <c r="AU33" s="49">
        <f t="shared" si="36"/>
        <v>25577</v>
      </c>
      <c r="AV33" s="49">
        <f t="shared" si="36"/>
        <v>0</v>
      </c>
      <c r="AW33" s="49">
        <f t="shared" si="36"/>
        <v>0</v>
      </c>
      <c r="AX33" s="49">
        <f t="shared" ref="AX33" si="37">SUM(AX15:AX32)</f>
        <v>26752500</v>
      </c>
      <c r="AY33" s="64"/>
      <c r="AZ33" s="66">
        <f>SUM(AZ15:AZ32)</f>
        <v>27764.9</v>
      </c>
      <c r="BA33" s="66">
        <f t="shared" ref="BA33:BB33" si="38">SUM(BA15:BA32)</f>
        <v>25577</v>
      </c>
      <c r="BB33" s="66">
        <f t="shared" si="38"/>
        <v>25577</v>
      </c>
    </row>
    <row r="34" spans="1:54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54">
      <c r="H35" s="69" t="s">
        <v>25</v>
      </c>
      <c r="I35" s="69"/>
      <c r="J35" s="69"/>
      <c r="K35" s="69"/>
      <c r="L35" s="69"/>
      <c r="M35" s="1"/>
      <c r="N35" s="1"/>
      <c r="O35" s="1" t="s">
        <v>31</v>
      </c>
      <c r="P35" s="2"/>
      <c r="Q35" s="3">
        <f>Q33</f>
        <v>2589.9200000000005</v>
      </c>
      <c r="R35" s="1"/>
      <c r="S35" s="1"/>
      <c r="T35" s="1"/>
      <c r="U35" s="89" t="s">
        <v>34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</row>
    <row r="36" spans="1:54">
      <c r="M36" s="1"/>
      <c r="N36" s="1"/>
      <c r="O36" s="1" t="s">
        <v>30</v>
      </c>
      <c r="P36" s="4"/>
      <c r="Q36" s="1"/>
      <c r="R36" s="1"/>
      <c r="S36" s="87" t="s">
        <v>26</v>
      </c>
      <c r="T36" s="87"/>
      <c r="U36" s="87"/>
      <c r="V36" s="87"/>
      <c r="W36" s="87"/>
      <c r="X36" s="87"/>
      <c r="Y36" s="1"/>
      <c r="Z36" s="1"/>
      <c r="AA36" s="1"/>
      <c r="AB36" s="1"/>
      <c r="AC36" s="5">
        <f>AC33</f>
        <v>2310.7933859893274</v>
      </c>
      <c r="AD36" s="1"/>
      <c r="AE36" s="1"/>
      <c r="AF36" s="1"/>
      <c r="AG36" s="1"/>
      <c r="AL36" s="83" t="s">
        <v>47</v>
      </c>
      <c r="AM36" s="83"/>
      <c r="AN36" s="83"/>
      <c r="AO36" s="83"/>
      <c r="AP36" s="83"/>
      <c r="AQ36" s="83"/>
      <c r="AR36" s="83"/>
    </row>
  </sheetData>
  <mergeCells count="38">
    <mergeCell ref="AS12:AS13"/>
    <mergeCell ref="AI12:AI13"/>
    <mergeCell ref="AN12:AN13"/>
    <mergeCell ref="AG12:AG13"/>
    <mergeCell ref="AR12:AR13"/>
    <mergeCell ref="AM12:AM13"/>
    <mergeCell ref="AL36:AR36"/>
    <mergeCell ref="P1:AX1"/>
    <mergeCell ref="P2:AX2"/>
    <mergeCell ref="P3:AX3"/>
    <mergeCell ref="E6:Y6"/>
    <mergeCell ref="S36:X36"/>
    <mergeCell ref="AA12:AA13"/>
    <mergeCell ref="AB12:AB13"/>
    <mergeCell ref="AC12:AC13"/>
    <mergeCell ref="AE12:AE13"/>
    <mergeCell ref="AT12:AT13"/>
    <mergeCell ref="U35:AG35"/>
    <mergeCell ref="AU13:AX13"/>
    <mergeCell ref="H35:L35"/>
    <mergeCell ref="AU11:AW11"/>
    <mergeCell ref="Y12:Y13"/>
    <mergeCell ref="AZ1:BB1"/>
    <mergeCell ref="AZ2:BB2"/>
    <mergeCell ref="AZ3:BB3"/>
    <mergeCell ref="A13:A14"/>
    <mergeCell ref="M7:S7"/>
    <mergeCell ref="AZ14:BB14"/>
    <mergeCell ref="A8:BB10"/>
    <mergeCell ref="R12:X12"/>
    <mergeCell ref="AL12:AL13"/>
    <mergeCell ref="AQ12:AQ13"/>
    <mergeCell ref="Z12:Z13"/>
    <mergeCell ref="AD12:AD13"/>
    <mergeCell ref="AJ12:AJ13"/>
    <mergeCell ref="AK12:AK13"/>
    <mergeCell ref="AP12:AP13"/>
    <mergeCell ref="AF12:AF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2023-11-10T07:18:16Z</cp:lastPrinted>
  <dcterms:created xsi:type="dcterms:W3CDTF">2015-10-29T12:51:49Z</dcterms:created>
  <dcterms:modified xsi:type="dcterms:W3CDTF">2023-11-14T06:34:40Z</dcterms:modified>
</cp:coreProperties>
</file>