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  <sheet name="Лист2" sheetId="2" r:id="rId2"/>
    <sheet name="Лист3" sheetId="3" r:id="rId3"/>
  </sheets>
  <definedNames>
    <definedName name="_xlnm.Print_Area" localSheetId="0">'1'!$A$1:$AY$61</definedName>
  </definedNames>
  <calcPr calcId="124519"/>
</workbook>
</file>

<file path=xl/calcChain.xml><?xml version="1.0" encoding="utf-8"?>
<calcChain xmlns="http://schemas.openxmlformats.org/spreadsheetml/2006/main">
  <c r="AX61" i="5"/>
  <c r="AW61"/>
  <c r="AV61"/>
  <c r="AU61"/>
  <c r="AA61"/>
  <c r="Y61"/>
  <c r="R61"/>
  <c r="O61"/>
  <c r="K61"/>
  <c r="I61"/>
  <c r="G61"/>
  <c r="F61"/>
  <c r="D61"/>
  <c r="B61"/>
  <c r="AF60"/>
  <c r="AI60" s="1"/>
  <c r="AE60"/>
  <c r="AM60" s="1"/>
  <c r="N60"/>
  <c r="Q60" s="1"/>
  <c r="AQ60" s="1"/>
  <c r="L60"/>
  <c r="H60"/>
  <c r="E60"/>
  <c r="P60" s="1"/>
  <c r="C60"/>
  <c r="W60" s="1"/>
  <c r="AF59"/>
  <c r="AI59" s="1"/>
  <c r="AE59"/>
  <c r="AM59" s="1"/>
  <c r="N59"/>
  <c r="Q59" s="1"/>
  <c r="AQ59" s="1"/>
  <c r="L59"/>
  <c r="H59"/>
  <c r="E59"/>
  <c r="C59"/>
  <c r="AF58"/>
  <c r="AI58" s="1"/>
  <c r="AE58"/>
  <c r="AM58" s="1"/>
  <c r="N58"/>
  <c r="Q58" s="1"/>
  <c r="AQ58" s="1"/>
  <c r="L58"/>
  <c r="H58"/>
  <c r="E58"/>
  <c r="C58"/>
  <c r="AF55"/>
  <c r="AI55" s="1"/>
  <c r="AE55"/>
  <c r="AM55" s="1"/>
  <c r="N55"/>
  <c r="Q55" s="1"/>
  <c r="AQ55" s="1"/>
  <c r="L55"/>
  <c r="H55"/>
  <c r="E55"/>
  <c r="C55"/>
  <c r="V55" s="1"/>
  <c r="AF53"/>
  <c r="AI53" s="1"/>
  <c r="AE53"/>
  <c r="AM53" s="1"/>
  <c r="N53"/>
  <c r="Q53" s="1"/>
  <c r="AQ53" s="1"/>
  <c r="L53"/>
  <c r="H53"/>
  <c r="E53"/>
  <c r="C53"/>
  <c r="AD53" s="1"/>
  <c r="AF52"/>
  <c r="AE52"/>
  <c r="AM52" s="1"/>
  <c r="N52"/>
  <c r="Q52" s="1"/>
  <c r="AQ52" s="1"/>
  <c r="L52"/>
  <c r="H52"/>
  <c r="E52"/>
  <c r="C52"/>
  <c r="V52" s="1"/>
  <c r="AF51"/>
  <c r="AI51" s="1"/>
  <c r="AE51"/>
  <c r="AM51" s="1"/>
  <c r="N51"/>
  <c r="Q51" s="1"/>
  <c r="AQ51" s="1"/>
  <c r="L51"/>
  <c r="H51"/>
  <c r="E51"/>
  <c r="C51"/>
  <c r="AQ50"/>
  <c r="AF50"/>
  <c r="AI50" s="1"/>
  <c r="AE50"/>
  <c r="AM50" s="1"/>
  <c r="W50"/>
  <c r="S50"/>
  <c r="N50"/>
  <c r="Q50" s="1"/>
  <c r="L50"/>
  <c r="H50"/>
  <c r="E50"/>
  <c r="P50" s="1"/>
  <c r="C50"/>
  <c r="V50" s="1"/>
  <c r="AI49"/>
  <c r="AF49"/>
  <c r="AN49" s="1"/>
  <c r="AE49"/>
  <c r="AM49" s="1"/>
  <c r="N49"/>
  <c r="Q49" s="1"/>
  <c r="AQ49" s="1"/>
  <c r="L49"/>
  <c r="H49"/>
  <c r="E49"/>
  <c r="C49"/>
  <c r="V49" s="1"/>
  <c r="AF47"/>
  <c r="AI47" s="1"/>
  <c r="AE47"/>
  <c r="AM47" s="1"/>
  <c r="AD47"/>
  <c r="T47"/>
  <c r="N47"/>
  <c r="Q47" s="1"/>
  <c r="AQ47" s="1"/>
  <c r="M47"/>
  <c r="M61" s="1"/>
  <c r="L47"/>
  <c r="H47"/>
  <c r="E47"/>
  <c r="P47" s="1"/>
  <c r="C47"/>
  <c r="W47" s="1"/>
  <c r="AI46"/>
  <c r="AF46"/>
  <c r="AN46" s="1"/>
  <c r="AE46"/>
  <c r="AM46" s="1"/>
  <c r="N46"/>
  <c r="Q46" s="1"/>
  <c r="AQ46" s="1"/>
  <c r="L46"/>
  <c r="H46"/>
  <c r="E46"/>
  <c r="P46" s="1"/>
  <c r="C46"/>
  <c r="T46" s="1"/>
  <c r="AF45"/>
  <c r="AN45" s="1"/>
  <c r="AE45"/>
  <c r="AM45" s="1"/>
  <c r="N45"/>
  <c r="Q45" s="1"/>
  <c r="AQ45" s="1"/>
  <c r="L45"/>
  <c r="H45"/>
  <c r="E45"/>
  <c r="C45"/>
  <c r="T45" s="1"/>
  <c r="AJ43"/>
  <c r="AK43" s="1"/>
  <c r="AF43"/>
  <c r="AF61" s="1"/>
  <c r="AE43"/>
  <c r="N43"/>
  <c r="Q43" s="1"/>
  <c r="L43"/>
  <c r="H43"/>
  <c r="E43"/>
  <c r="C43"/>
  <c r="V43" s="1"/>
  <c r="T43" l="1"/>
  <c r="AD43"/>
  <c r="E61"/>
  <c r="L61"/>
  <c r="P45"/>
  <c r="V47"/>
  <c r="U50"/>
  <c r="AD50"/>
  <c r="P52"/>
  <c r="AJ52" s="1"/>
  <c r="AK52" s="1"/>
  <c r="P55"/>
  <c r="P59"/>
  <c r="AJ59" s="1"/>
  <c r="AK59" s="1"/>
  <c r="AJ46"/>
  <c r="AK46" s="1"/>
  <c r="AJ50"/>
  <c r="AK50" s="1"/>
  <c r="AP43"/>
  <c r="AS43"/>
  <c r="AL43"/>
  <c r="AJ45"/>
  <c r="AK45" s="1"/>
  <c r="Q61"/>
  <c r="AN43"/>
  <c r="V45"/>
  <c r="AD45"/>
  <c r="V46"/>
  <c r="AG46"/>
  <c r="T49"/>
  <c r="AG49"/>
  <c r="W51"/>
  <c r="U51"/>
  <c r="S51"/>
  <c r="T51"/>
  <c r="C61"/>
  <c r="H61"/>
  <c r="N61"/>
  <c r="S43"/>
  <c r="U43"/>
  <c r="W43"/>
  <c r="AE61"/>
  <c r="AG43"/>
  <c r="AI43"/>
  <c r="AM43"/>
  <c r="AM61" s="1"/>
  <c r="S45"/>
  <c r="U45"/>
  <c r="W45"/>
  <c r="AG45"/>
  <c r="AH45" s="1"/>
  <c r="AI45"/>
  <c r="S46"/>
  <c r="U46"/>
  <c r="W46"/>
  <c r="AD46"/>
  <c r="AJ47"/>
  <c r="AK47" s="1"/>
  <c r="AN47"/>
  <c r="P49"/>
  <c r="AN50"/>
  <c r="P51"/>
  <c r="V51"/>
  <c r="W52"/>
  <c r="U52"/>
  <c r="S52"/>
  <c r="X52" s="1"/>
  <c r="Z52" s="1"/>
  <c r="AB52" s="1"/>
  <c r="AC52" s="1"/>
  <c r="T52"/>
  <c r="AD52"/>
  <c r="AN52"/>
  <c r="AI52"/>
  <c r="T53"/>
  <c r="AN53"/>
  <c r="AQ43"/>
  <c r="AQ61" s="1"/>
  <c r="AD49"/>
  <c r="W49"/>
  <c r="U49"/>
  <c r="S49"/>
  <c r="AD51"/>
  <c r="AN51"/>
  <c r="W53"/>
  <c r="U53"/>
  <c r="S53"/>
  <c r="V53"/>
  <c r="AJ55"/>
  <c r="AK55" s="1"/>
  <c r="W58"/>
  <c r="U58"/>
  <c r="S58"/>
  <c r="AD58"/>
  <c r="T58"/>
  <c r="V58"/>
  <c r="S47"/>
  <c r="U47"/>
  <c r="AG47"/>
  <c r="AH47" s="1"/>
  <c r="T50"/>
  <c r="AG50"/>
  <c r="AH50" s="1"/>
  <c r="AG51"/>
  <c r="AH51" s="1"/>
  <c r="AG52"/>
  <c r="P53"/>
  <c r="W55"/>
  <c r="U55"/>
  <c r="S55"/>
  <c r="T55"/>
  <c r="AD55"/>
  <c r="AN55"/>
  <c r="P58"/>
  <c r="W59"/>
  <c r="U59"/>
  <c r="S59"/>
  <c r="AD59"/>
  <c r="V59"/>
  <c r="T59"/>
  <c r="AJ60"/>
  <c r="AK60" s="1"/>
  <c r="AN58"/>
  <c r="AN59"/>
  <c r="T60"/>
  <c r="V60"/>
  <c r="AD60"/>
  <c r="AN60"/>
  <c r="AG53"/>
  <c r="AH53" s="1"/>
  <c r="AG55"/>
  <c r="AH55" s="1"/>
  <c r="AG58"/>
  <c r="AH58" s="1"/>
  <c r="AG59"/>
  <c r="AH59" s="1"/>
  <c r="S60"/>
  <c r="U60"/>
  <c r="AG60"/>
  <c r="AH60" s="1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X33"/>
  <c r="X60" l="1"/>
  <c r="Z60" s="1"/>
  <c r="AB60" s="1"/>
  <c r="AC60" s="1"/>
  <c r="X59"/>
  <c r="Z59" s="1"/>
  <c r="AB59" s="1"/>
  <c r="AC59" s="1"/>
  <c r="X50"/>
  <c r="Z50" s="1"/>
  <c r="AB50" s="1"/>
  <c r="X53"/>
  <c r="AD61"/>
  <c r="X45"/>
  <c r="Z45" s="1"/>
  <c r="AB45" s="1"/>
  <c r="AC45" s="1"/>
  <c r="X51"/>
  <c r="Z51" s="1"/>
  <c r="AB51" s="1"/>
  <c r="AC51" s="1"/>
  <c r="V61"/>
  <c r="AP60"/>
  <c r="AR60" s="1"/>
  <c r="AT60" s="1"/>
  <c r="AS60"/>
  <c r="AL60"/>
  <c r="AJ51"/>
  <c r="AK51" s="1"/>
  <c r="AI61"/>
  <c r="P61"/>
  <c r="AJ58"/>
  <c r="AK58" s="1"/>
  <c r="X55"/>
  <c r="Z55" s="1"/>
  <c r="AB55" s="1"/>
  <c r="AC55" s="1"/>
  <c r="AH52"/>
  <c r="X47"/>
  <c r="Z47" s="1"/>
  <c r="AB47" s="1"/>
  <c r="AC47" s="1"/>
  <c r="X58"/>
  <c r="Z58" s="1"/>
  <c r="AB58" s="1"/>
  <c r="AC58" s="1"/>
  <c r="X49"/>
  <c r="Z49" s="1"/>
  <c r="AB49" s="1"/>
  <c r="AP52"/>
  <c r="AR52" s="1"/>
  <c r="AS52"/>
  <c r="AL52"/>
  <c r="AJ49"/>
  <c r="AP47"/>
  <c r="AR47" s="1"/>
  <c r="AL47"/>
  <c r="AS47"/>
  <c r="X46"/>
  <c r="Z46" s="1"/>
  <c r="AB46" s="1"/>
  <c r="AG61"/>
  <c r="AH43"/>
  <c r="W61"/>
  <c r="S61"/>
  <c r="X43"/>
  <c r="AH49"/>
  <c r="AH46"/>
  <c r="AN61"/>
  <c r="AP45"/>
  <c r="AR45" s="1"/>
  <c r="AT45" s="1"/>
  <c r="AS45"/>
  <c r="AL45"/>
  <c r="AR43"/>
  <c r="AP50"/>
  <c r="AR50" s="1"/>
  <c r="AT50" s="1"/>
  <c r="AS50"/>
  <c r="AL50"/>
  <c r="AS46"/>
  <c r="AP46"/>
  <c r="AR46" s="1"/>
  <c r="AT46" s="1"/>
  <c r="AL46"/>
  <c r="AP59"/>
  <c r="AR59" s="1"/>
  <c r="AT59" s="1"/>
  <c r="AS59"/>
  <c r="AL59"/>
  <c r="Z53"/>
  <c r="AB53" s="1"/>
  <c r="AC53" s="1"/>
  <c r="AJ53"/>
  <c r="AK53" s="1"/>
  <c r="AP55"/>
  <c r="AR55" s="1"/>
  <c r="AS55"/>
  <c r="AL55"/>
  <c r="U61"/>
  <c r="AU33"/>
  <c r="AT55" l="1"/>
  <c r="AT52"/>
  <c r="X61"/>
  <c r="Z43"/>
  <c r="AT47"/>
  <c r="AP53"/>
  <c r="AR53" s="1"/>
  <c r="AL53"/>
  <c r="AS53"/>
  <c r="AT43"/>
  <c r="AH61"/>
  <c r="AK49"/>
  <c r="AJ61"/>
  <c r="AP51"/>
  <c r="AR51" s="1"/>
  <c r="AS51"/>
  <c r="AL51"/>
  <c r="AP58"/>
  <c r="AR58" s="1"/>
  <c r="AS58"/>
  <c r="AL58"/>
  <c r="AV33"/>
  <c r="E17"/>
  <c r="H17"/>
  <c r="L17"/>
  <c r="E18"/>
  <c r="H18"/>
  <c r="L18"/>
  <c r="E19"/>
  <c r="H19"/>
  <c r="L19"/>
  <c r="E21"/>
  <c r="H21"/>
  <c r="L21"/>
  <c r="E22"/>
  <c r="H22"/>
  <c r="L22"/>
  <c r="E23"/>
  <c r="H23"/>
  <c r="L23"/>
  <c r="E24"/>
  <c r="H24"/>
  <c r="L24"/>
  <c r="E25"/>
  <c r="H25"/>
  <c r="L25"/>
  <c r="E27"/>
  <c r="H27"/>
  <c r="L27"/>
  <c r="E30"/>
  <c r="H30"/>
  <c r="L30"/>
  <c r="E31"/>
  <c r="H31"/>
  <c r="L31"/>
  <c r="E32"/>
  <c r="H32"/>
  <c r="L32"/>
  <c r="AW33"/>
  <c r="E15"/>
  <c r="H15"/>
  <c r="L15"/>
  <c r="AJ15"/>
  <c r="AK15" s="1"/>
  <c r="N15"/>
  <c r="Q15" s="1"/>
  <c r="N17"/>
  <c r="Q17" s="1"/>
  <c r="AQ17" s="1"/>
  <c r="N18"/>
  <c r="Q18" s="1"/>
  <c r="AQ18" s="1"/>
  <c r="M19"/>
  <c r="M33" s="1"/>
  <c r="N21"/>
  <c r="Q21" s="1"/>
  <c r="AQ21" s="1"/>
  <c r="N22"/>
  <c r="Q22" s="1"/>
  <c r="AQ22" s="1"/>
  <c r="N23"/>
  <c r="Q23" s="1"/>
  <c r="AQ23" s="1"/>
  <c r="N24"/>
  <c r="Q24" s="1"/>
  <c r="AQ24" s="1"/>
  <c r="N25"/>
  <c r="Q25" s="1"/>
  <c r="AQ25" s="1"/>
  <c r="N27"/>
  <c r="Q27" s="1"/>
  <c r="AQ27" s="1"/>
  <c r="N30"/>
  <c r="Q30" s="1"/>
  <c r="AQ30" s="1"/>
  <c r="N31"/>
  <c r="Q31" s="1"/>
  <c r="AQ31" s="1"/>
  <c r="N32"/>
  <c r="Q32" s="1"/>
  <c r="AQ32" s="1"/>
  <c r="AF32"/>
  <c r="AI32" s="1"/>
  <c r="AF31"/>
  <c r="AI31" s="1"/>
  <c r="AF30"/>
  <c r="AI30" s="1"/>
  <c r="AF27"/>
  <c r="AN27" s="1"/>
  <c r="AF25"/>
  <c r="AN25" s="1"/>
  <c r="AF24"/>
  <c r="AN24" s="1"/>
  <c r="AF23"/>
  <c r="AN23" s="1"/>
  <c r="AF22"/>
  <c r="AF21"/>
  <c r="AI21" s="1"/>
  <c r="AF19"/>
  <c r="AN19" s="1"/>
  <c r="AF18"/>
  <c r="AI18" s="1"/>
  <c r="AF17"/>
  <c r="AI17" s="1"/>
  <c r="AF15"/>
  <c r="AN15" s="1"/>
  <c r="AN21"/>
  <c r="AN18"/>
  <c r="AE15"/>
  <c r="AG15" s="1"/>
  <c r="AE17"/>
  <c r="AE18"/>
  <c r="AG18" s="1"/>
  <c r="AE19"/>
  <c r="AM19" s="1"/>
  <c r="AE21"/>
  <c r="AM21" s="1"/>
  <c r="AE22"/>
  <c r="AG22" s="1"/>
  <c r="AE23"/>
  <c r="AM23" s="1"/>
  <c r="AE24"/>
  <c r="AE25"/>
  <c r="AM25" s="1"/>
  <c r="AE27"/>
  <c r="AM27" s="1"/>
  <c r="AE30"/>
  <c r="AM30"/>
  <c r="AE31"/>
  <c r="AM31" s="1"/>
  <c r="AE32"/>
  <c r="AM32" s="1"/>
  <c r="C15"/>
  <c r="T15"/>
  <c r="AD15"/>
  <c r="C17"/>
  <c r="S17" s="1"/>
  <c r="C18"/>
  <c r="U18" s="1"/>
  <c r="C19"/>
  <c r="S19" s="1"/>
  <c r="C21"/>
  <c r="T21" s="1"/>
  <c r="C22"/>
  <c r="C23"/>
  <c r="AD23" s="1"/>
  <c r="C24"/>
  <c r="U24" s="1"/>
  <c r="T24"/>
  <c r="C25"/>
  <c r="AD25" s="1"/>
  <c r="AH25" s="1"/>
  <c r="C27"/>
  <c r="V27" s="1"/>
  <c r="T27"/>
  <c r="C30"/>
  <c r="S30" s="1"/>
  <c r="T30"/>
  <c r="V30"/>
  <c r="AD30"/>
  <c r="AG30"/>
  <c r="C31"/>
  <c r="T31" s="1"/>
  <c r="C32"/>
  <c r="AD32" s="1"/>
  <c r="B33"/>
  <c r="D33"/>
  <c r="F33"/>
  <c r="G33"/>
  <c r="I33"/>
  <c r="K33"/>
  <c r="O33"/>
  <c r="R33"/>
  <c r="Y33"/>
  <c r="AA33"/>
  <c r="U25"/>
  <c r="U21"/>
  <c r="V21"/>
  <c r="AG25"/>
  <c r="AM15"/>
  <c r="AI22"/>
  <c r="AN22"/>
  <c r="U27"/>
  <c r="V19"/>
  <c r="S18"/>
  <c r="W15"/>
  <c r="S15"/>
  <c r="AD19"/>
  <c r="AM17"/>
  <c r="AG17"/>
  <c r="AL15"/>
  <c r="V31"/>
  <c r="U15"/>
  <c r="V15"/>
  <c r="AM18"/>
  <c r="W19" l="1"/>
  <c r="W32"/>
  <c r="AG32"/>
  <c r="AM22"/>
  <c r="T18"/>
  <c r="S27"/>
  <c r="X27" s="1"/>
  <c r="AI24"/>
  <c r="AD21"/>
  <c r="W27"/>
  <c r="V32"/>
  <c r="AH30"/>
  <c r="W30"/>
  <c r="U30"/>
  <c r="AD27"/>
  <c r="S25"/>
  <c r="AD24"/>
  <c r="S24"/>
  <c r="AG21"/>
  <c r="U19"/>
  <c r="V18"/>
  <c r="X18" s="1"/>
  <c r="Z18" s="1"/>
  <c r="AB18" s="1"/>
  <c r="AH15"/>
  <c r="P31"/>
  <c r="AJ31" s="1"/>
  <c r="AK31" s="1"/>
  <c r="P24"/>
  <c r="P19"/>
  <c r="AJ19" s="1"/>
  <c r="AK19" s="1"/>
  <c r="AT58"/>
  <c r="X15"/>
  <c r="Z15" s="1"/>
  <c r="AT51"/>
  <c r="AS49"/>
  <c r="AS61" s="1"/>
  <c r="AL49"/>
  <c r="AL61" s="1"/>
  <c r="AP49"/>
  <c r="AK61"/>
  <c r="AT53"/>
  <c r="Z61"/>
  <c r="AB43"/>
  <c r="P25"/>
  <c r="P21"/>
  <c r="AJ21" s="1"/>
  <c r="AK21" s="1"/>
  <c r="C33"/>
  <c r="AH32"/>
  <c r="AD18"/>
  <c r="AH18" s="1"/>
  <c r="N19"/>
  <c r="W23"/>
  <c r="X30"/>
  <c r="W18"/>
  <c r="AN32"/>
  <c r="P27"/>
  <c r="Z27" s="1"/>
  <c r="AB27" s="1"/>
  <c r="AC27" s="1"/>
  <c r="P22"/>
  <c r="S23"/>
  <c r="P32"/>
  <c r="H33"/>
  <c r="U32"/>
  <c r="AI15"/>
  <c r="T19"/>
  <c r="X19" s="1"/>
  <c r="AG27"/>
  <c r="AH27" s="1"/>
  <c r="AI27"/>
  <c r="W24"/>
  <c r="V23"/>
  <c r="AG23"/>
  <c r="AH23" s="1"/>
  <c r="AI23"/>
  <c r="AI25"/>
  <c r="AN31"/>
  <c r="L33"/>
  <c r="P30"/>
  <c r="P23"/>
  <c r="AJ23" s="1"/>
  <c r="AK23" s="1"/>
  <c r="P18"/>
  <c r="AJ18" s="1"/>
  <c r="AK18" s="1"/>
  <c r="AJ25"/>
  <c r="AK25" s="1"/>
  <c r="AJ27"/>
  <c r="AK27" s="1"/>
  <c r="AJ22"/>
  <c r="AK22" s="1"/>
  <c r="AJ30"/>
  <c r="AK30" s="1"/>
  <c r="Z30"/>
  <c r="AB30" s="1"/>
  <c r="AC30" s="1"/>
  <c r="AJ24"/>
  <c r="AK24" s="1"/>
  <c r="V22"/>
  <c r="W22"/>
  <c r="AM24"/>
  <c r="AM33" s="1"/>
  <c r="AG24"/>
  <c r="U22"/>
  <c r="W31"/>
  <c r="AD31"/>
  <c r="T17"/>
  <c r="U17"/>
  <c r="AQ15"/>
  <c r="P17"/>
  <c r="S31"/>
  <c r="AE33"/>
  <c r="AI19"/>
  <c r="AD22"/>
  <c r="AH22" s="1"/>
  <c r="T22"/>
  <c r="AD17"/>
  <c r="AH17" s="1"/>
  <c r="AN30"/>
  <c r="AN33" s="1"/>
  <c r="AN17"/>
  <c r="AF33"/>
  <c r="E33"/>
  <c r="AG31"/>
  <c r="U31"/>
  <c r="W21"/>
  <c r="S21"/>
  <c r="X21" s="1"/>
  <c r="W17"/>
  <c r="U23"/>
  <c r="T32"/>
  <c r="S32"/>
  <c r="T25"/>
  <c r="X25" s="1"/>
  <c r="Z25" s="1"/>
  <c r="AB25" s="1"/>
  <c r="AC25" s="1"/>
  <c r="W25"/>
  <c r="V25"/>
  <c r="V24"/>
  <c r="X24" s="1"/>
  <c r="Z24" s="1"/>
  <c r="AB24" s="1"/>
  <c r="AC24" s="1"/>
  <c r="T23"/>
  <c r="X23" s="1"/>
  <c r="Z23" s="1"/>
  <c r="AB23" s="1"/>
  <c r="AC23" s="1"/>
  <c r="S22"/>
  <c r="AG19"/>
  <c r="AH19" s="1"/>
  <c r="V17"/>
  <c r="AP15"/>
  <c r="AS15"/>
  <c r="AH21" l="1"/>
  <c r="X22"/>
  <c r="Z22" s="1"/>
  <c r="AB22" s="1"/>
  <c r="X32"/>
  <c r="U33"/>
  <c r="X17"/>
  <c r="X33" s="1"/>
  <c r="AH24"/>
  <c r="Z32"/>
  <c r="AB32" s="1"/>
  <c r="AC32" s="1"/>
  <c r="AI33"/>
  <c r="AB61"/>
  <c r="AC43"/>
  <c r="AC61" s="1"/>
  <c r="AR49"/>
  <c r="AP61"/>
  <c r="Q19"/>
  <c r="N33"/>
  <c r="V33"/>
  <c r="AJ32"/>
  <c r="AK32" s="1"/>
  <c r="Z21"/>
  <c r="AB21" s="1"/>
  <c r="AR15"/>
  <c r="AP24"/>
  <c r="AR24" s="1"/>
  <c r="AS24"/>
  <c r="AL24"/>
  <c r="AP18"/>
  <c r="AR18" s="1"/>
  <c r="AS18"/>
  <c r="AL18"/>
  <c r="W33"/>
  <c r="AD33"/>
  <c r="X31"/>
  <c r="Z31" s="1"/>
  <c r="AB31" s="1"/>
  <c r="AC31" s="1"/>
  <c r="AS27"/>
  <c r="AL27"/>
  <c r="AP27"/>
  <c r="AR27" s="1"/>
  <c r="AL21"/>
  <c r="AS21"/>
  <c r="AP21"/>
  <c r="AR21" s="1"/>
  <c r="AS25"/>
  <c r="AL25"/>
  <c r="AP25"/>
  <c r="AR25" s="1"/>
  <c r="AG33"/>
  <c r="AB15"/>
  <c r="AP19"/>
  <c r="AS19"/>
  <c r="AL19"/>
  <c r="AL31"/>
  <c r="AP31"/>
  <c r="AR31" s="1"/>
  <c r="AS31"/>
  <c r="AL23"/>
  <c r="AS23"/>
  <c r="AP23"/>
  <c r="AR23" s="1"/>
  <c r="S33"/>
  <c r="AH31"/>
  <c r="AJ17"/>
  <c r="P33"/>
  <c r="AL30"/>
  <c r="AS30"/>
  <c r="AP30"/>
  <c r="AR30" s="1"/>
  <c r="AP22"/>
  <c r="AR22" s="1"/>
  <c r="AS22"/>
  <c r="AL22"/>
  <c r="AS32"/>
  <c r="AP32"/>
  <c r="AR32" s="1"/>
  <c r="AL32"/>
  <c r="AT30" l="1"/>
  <c r="Z17"/>
  <c r="AB17" s="1"/>
  <c r="AC17" s="1"/>
  <c r="AH33"/>
  <c r="AT23"/>
  <c r="AT21"/>
  <c r="AT49"/>
  <c r="AT61" s="1"/>
  <c r="AR61"/>
  <c r="AQ19"/>
  <c r="AQ33" s="1"/>
  <c r="Q33"/>
  <c r="Q35" s="1"/>
  <c r="AT27"/>
  <c r="AT18"/>
  <c r="Z19"/>
  <c r="AB19" s="1"/>
  <c r="AC19" s="1"/>
  <c r="AC15"/>
  <c r="AC33" s="1"/>
  <c r="AC36" s="1"/>
  <c r="AB33"/>
  <c r="AT15"/>
  <c r="AK17"/>
  <c r="AJ33"/>
  <c r="AT31"/>
  <c r="AT25"/>
  <c r="AT32"/>
  <c r="AT22"/>
  <c r="AT24"/>
  <c r="Z33" l="1"/>
  <c r="AR19"/>
  <c r="AT19" s="1"/>
  <c r="AL17"/>
  <c r="AL33" s="1"/>
  <c r="AS17"/>
  <c r="AS33" s="1"/>
  <c r="AP17"/>
  <c r="AK33"/>
  <c r="AR17" l="1"/>
  <c r="AP33"/>
  <c r="AT17" l="1"/>
  <c r="AT33" s="1"/>
  <c r="AR33"/>
</calcChain>
</file>

<file path=xl/sharedStrings.xml><?xml version="1.0" encoding="utf-8"?>
<sst xmlns="http://schemas.openxmlformats.org/spreadsheetml/2006/main" count="121" uniqueCount="79">
  <si>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</si>
  <si>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</si>
  <si>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</si>
  <si>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</si>
  <si>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</si>
  <si>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</si>
  <si>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</si>
  <si>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</si>
  <si>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</si>
  <si>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</si>
  <si>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</si>
  <si>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</si>
  <si>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</si>
  <si>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</si>
  <si>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</si>
  <si>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</si>
  <si>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</si>
  <si>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</si>
  <si>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</si>
  <si>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</si>
  <si>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</si>
  <si>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</si>
  <si>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</si>
  <si>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</si>
  <si>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</si>
  <si>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</si>
  <si>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</si>
  <si>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</si>
  <si>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</si>
  <si>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</si>
  <si>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</si>
  <si>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</si>
  <si>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</si>
  <si>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</si>
  <si>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</si>
  <si>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</si>
  <si>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</si>
  <si>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</si>
  <si>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</si>
  <si>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</si>
  <si>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</si>
  <si>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</si>
  <si>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</si>
  <si>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</si>
  <si>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</si>
  <si>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</si>
  <si>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</si>
  <si>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</si>
  <si>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</si>
  <si>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</si>
  <si>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</si>
  <si>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</si>
  <si>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</si>
  <si>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</si>
  <si>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</si>
  <si>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</si>
  <si>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</si>
  <si>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</si>
  <si>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</si>
  <si>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</si>
  <si>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</si>
  <si>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</si>
  <si>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</si>
  <si>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</si>
  <si>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15. Старополтавское с.п.</t>
  </si>
  <si>
    <t>16. Торгунское с.п.</t>
  </si>
  <si>
    <t>17. Харьковское с.п.</t>
  </si>
  <si>
    <t>18. Черебаевское с.п.</t>
  </si>
  <si>
    <t>за счет средств субсидии из областного бюджета</t>
  </si>
  <si>
    <t>за счет средств бюджетов с/поселений на софинансирование</t>
  </si>
  <si>
    <t>к Решению Старополтавской</t>
  </si>
  <si>
    <t xml:space="preserve"> районной Думы</t>
  </si>
  <si>
    <t>Распределение межбюджетных трансфертов бюджетам сельских поселений на содержание объектов благоустройства на 2024  год</t>
  </si>
  <si>
    <t>2024г.</t>
  </si>
  <si>
    <t xml:space="preserve"> Приложение  15</t>
  </si>
  <si>
    <t>Распределение межбюджетных трансфертов бюджетам сельских поселений на содержание объектов благоустройства на 2025, 2026 годы</t>
  </si>
  <si>
    <t>2025г</t>
  </si>
  <si>
    <t>2026г</t>
  </si>
  <si>
    <t>от .___.2023 г. № 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</si>
</sst>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 applyAlignment="1">
      <alignment horizontal="center"/>
    </xf>
    <xf numFmtId="165" fontId="0" fillId="0" borderId="1" xfId="0" applyNumberFormat="1" applyBorder="1"/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1"/>
  <sheetViews>
    <sheetView tabSelected="1" view="pageBreakPreview" zoomScaleSheetLayoutView="100" workbookViewId="0">
      <selection activeCell="AX10" sqref="AX10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14.42578125" customWidth="1"/>
    <col min="48" max="48" width="12.85546875" hidden="1" customWidth="1"/>
    <col min="49" max="49" width="13.7109375" hidden="1" customWidth="1"/>
    <col min="50" max="50" width="18.85546875" customWidth="1"/>
    <col min="51" max="51" width="9.140625" hidden="1" customWidth="1"/>
  </cols>
  <sheetData>
    <row r="1" spans="1:51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4" t="s">
        <v>74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</row>
    <row r="2" spans="1:51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5" t="s">
        <v>70</v>
      </c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</row>
    <row r="3" spans="1:51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5" t="s">
        <v>71</v>
      </c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</row>
    <row r="4" spans="1:51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02" t="s">
        <v>78</v>
      </c>
      <c r="AV4" s="102"/>
      <c r="AW4" s="102"/>
      <c r="AX4" s="102"/>
    </row>
    <row r="5" spans="1:51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1" ht="0.75" customHeight="1">
      <c r="A6" s="6"/>
      <c r="B6" s="6"/>
      <c r="C6" s="6"/>
      <c r="D6" s="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1" ht="15.75" hidden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7"/>
      <c r="N7" s="97"/>
      <c r="O7" s="97"/>
      <c r="P7" s="97"/>
      <c r="Q7" s="97"/>
      <c r="R7" s="97"/>
      <c r="S7" s="9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1" ht="12.75" customHeight="1">
      <c r="A8" s="82" t="s">
        <v>72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6"/>
    </row>
    <row r="9" spans="1:51" ht="12.7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6"/>
    </row>
    <row r="10" spans="1:51" ht="27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6"/>
    </row>
    <row r="11" spans="1:51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83" t="s">
        <v>50</v>
      </c>
      <c r="AV11" s="83"/>
      <c r="AW11" s="83"/>
      <c r="AX11" s="6"/>
    </row>
    <row r="12" spans="1:51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84" t="s">
        <v>1</v>
      </c>
      <c r="S12" s="84"/>
      <c r="T12" s="84"/>
      <c r="U12" s="84"/>
      <c r="V12" s="84"/>
      <c r="W12" s="84"/>
      <c r="X12" s="84"/>
      <c r="Y12" s="84" t="s">
        <v>2</v>
      </c>
      <c r="Z12" s="86" t="s">
        <v>27</v>
      </c>
      <c r="AA12" s="84" t="s">
        <v>20</v>
      </c>
      <c r="AB12" s="84" t="s">
        <v>21</v>
      </c>
      <c r="AC12" s="84" t="s">
        <v>28</v>
      </c>
      <c r="AD12" s="84" t="s">
        <v>29</v>
      </c>
      <c r="AE12" s="84" t="s">
        <v>33</v>
      </c>
      <c r="AF12" s="84" t="s">
        <v>38</v>
      </c>
      <c r="AG12" s="84" t="s">
        <v>35</v>
      </c>
      <c r="AH12" s="9"/>
      <c r="AI12" s="89" t="s">
        <v>39</v>
      </c>
      <c r="AJ12" s="87" t="s">
        <v>40</v>
      </c>
      <c r="AK12" s="87" t="s">
        <v>41</v>
      </c>
      <c r="AL12" s="89" t="s">
        <v>42</v>
      </c>
      <c r="AM12" s="88" t="s">
        <v>36</v>
      </c>
      <c r="AN12" s="88" t="s">
        <v>37</v>
      </c>
      <c r="AO12" s="8"/>
      <c r="AP12" s="88" t="s">
        <v>43</v>
      </c>
      <c r="AQ12" s="85" t="s">
        <v>44</v>
      </c>
      <c r="AR12" s="85" t="s">
        <v>45</v>
      </c>
      <c r="AS12" s="85" t="s">
        <v>46</v>
      </c>
      <c r="AT12" s="90" t="s">
        <v>45</v>
      </c>
      <c r="AU12" s="59"/>
      <c r="AV12" s="59"/>
      <c r="AW12" s="60"/>
    </row>
    <row r="13" spans="1:51" ht="26.25" customHeight="1">
      <c r="A13" s="78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84"/>
      <c r="Z13" s="86"/>
      <c r="AA13" s="84"/>
      <c r="AB13" s="84"/>
      <c r="AC13" s="84"/>
      <c r="AD13" s="84"/>
      <c r="AE13" s="84"/>
      <c r="AF13" s="84"/>
      <c r="AG13" s="84"/>
      <c r="AH13" s="9"/>
      <c r="AI13" s="89"/>
      <c r="AJ13" s="87"/>
      <c r="AK13" s="87"/>
      <c r="AL13" s="89"/>
      <c r="AM13" s="88"/>
      <c r="AN13" s="88"/>
      <c r="AO13" s="8"/>
      <c r="AP13" s="88"/>
      <c r="AQ13" s="85"/>
      <c r="AR13" s="85"/>
      <c r="AS13" s="85"/>
      <c r="AT13" s="90"/>
      <c r="AU13" s="91" t="s">
        <v>73</v>
      </c>
      <c r="AV13" s="92"/>
      <c r="AW13" s="92"/>
      <c r="AX13" s="93"/>
      <c r="AY13" s="64"/>
    </row>
    <row r="14" spans="1:51" ht="72.75" customHeight="1">
      <c r="A14" s="79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61" t="s">
        <v>68</v>
      </c>
      <c r="AV14" s="61"/>
      <c r="AW14" s="61"/>
      <c r="AX14" s="62" t="s">
        <v>69</v>
      </c>
      <c r="AY14" s="64"/>
    </row>
    <row r="15" spans="1:51" ht="16.5">
      <c r="A15" s="41" t="s">
        <v>7</v>
      </c>
      <c r="B15" s="42">
        <v>387</v>
      </c>
      <c r="C15" s="43">
        <f t="shared" ref="C15:C32" si="0">B15/19114</f>
        <v>2.0246939416134771E-2</v>
      </c>
      <c r="D15" s="14">
        <v>0.25</v>
      </c>
      <c r="E15" s="15">
        <f t="shared" ref="E15:E32" si="1">B15*D15</f>
        <v>96.75</v>
      </c>
      <c r="F15" s="14">
        <v>5452</v>
      </c>
      <c r="G15" s="14">
        <v>5.0000000000000001E-3</v>
      </c>
      <c r="H15" s="15">
        <f t="shared" ref="H15:H32" si="2">F15*G15</f>
        <v>27.26</v>
      </c>
      <c r="I15" s="14"/>
      <c r="J15" s="15"/>
      <c r="K15" s="14">
        <v>2</v>
      </c>
      <c r="L15" s="15">
        <f t="shared" ref="L15:L32" si="3">K15*10</f>
        <v>20</v>
      </c>
      <c r="M15" s="16">
        <v>91.4</v>
      </c>
      <c r="N15" s="16">
        <f t="shared" ref="N15:N32" si="4">M15*1.1</f>
        <v>100.54000000000002</v>
      </c>
      <c r="O15" s="16">
        <v>50</v>
      </c>
      <c r="P15" s="16">
        <v>144.02000000000001</v>
      </c>
      <c r="Q15" s="17">
        <f t="shared" ref="Q15:Q32" si="5">N15+O15</f>
        <v>150.54000000000002</v>
      </c>
      <c r="R15" s="18">
        <v>50</v>
      </c>
      <c r="S15" s="18">
        <f t="shared" ref="S15:S32" si="6">1885*C15</f>
        <v>38.165480799414041</v>
      </c>
      <c r="T15" s="19">
        <f t="shared" ref="T15:T32" si="7">100*C15</f>
        <v>2.024693941613477</v>
      </c>
      <c r="U15" s="20">
        <f t="shared" ref="U15:U32" si="8">324*C15</f>
        <v>6.5600083708276662</v>
      </c>
      <c r="V15" s="20">
        <f t="shared" ref="V15:V32" si="9">300*C15</f>
        <v>6.0740818248404311</v>
      </c>
      <c r="W15" s="20">
        <f t="shared" ref="W15:W32" si="10">150*C15</f>
        <v>3.0370409124202156</v>
      </c>
      <c r="X15" s="21">
        <f t="shared" ref="X15:X32" si="11">R15+S15+T15+U15+V15</f>
        <v>102.82426493669561</v>
      </c>
      <c r="Y15" s="22">
        <v>10</v>
      </c>
      <c r="Z15" s="21">
        <f t="shared" ref="Z15:Z32" si="12">P15+X15+Y15+Q15</f>
        <v>407.38426493669562</v>
      </c>
      <c r="AA15" s="23">
        <v>619</v>
      </c>
      <c r="AB15" s="24">
        <f t="shared" ref="AB15:AB32" si="13">AA15-Z15</f>
        <v>211.61573506330438</v>
      </c>
      <c r="AC15" s="25">
        <f>AB15*0.9</f>
        <v>190.45416155697396</v>
      </c>
      <c r="AD15" s="24">
        <f t="shared" ref="AD15:AD32" si="14">3316*C15</f>
        <v>67.138851103902894</v>
      </c>
      <c r="AE15" s="26">
        <f t="shared" ref="AE15:AE32" si="15">AA15/18121</f>
        <v>3.415926273384471E-2</v>
      </c>
      <c r="AF15" s="26">
        <f>AA15/11559</f>
        <v>5.3551345272082357E-2</v>
      </c>
      <c r="AG15" s="26">
        <f t="shared" ref="AG15:AG32" si="16">3856*AE15</f>
        <v>131.71811710170519</v>
      </c>
      <c r="AH15" s="27">
        <f t="shared" ref="AH15:AH32" si="17">AG15-AD15</f>
        <v>64.579265997802295</v>
      </c>
      <c r="AI15" s="27">
        <f>3856*AF15</f>
        <v>206.49398736914958</v>
      </c>
      <c r="AJ15" s="28">
        <f t="shared" ref="AJ15:AJ32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2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50">
        <v>150000</v>
      </c>
      <c r="AV15" s="50">
        <v>960.5</v>
      </c>
      <c r="AW15" s="50">
        <v>960.5</v>
      </c>
      <c r="AX15" s="63">
        <v>16667</v>
      </c>
      <c r="AY15" s="66">
        <f>AU15+AX15</f>
        <v>166667</v>
      </c>
    </row>
    <row r="16" spans="1:51" ht="16.5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50">
        <v>250000</v>
      </c>
      <c r="AV16" s="50">
        <v>907.7</v>
      </c>
      <c r="AW16" s="50">
        <v>907.7</v>
      </c>
      <c r="AX16" s="63">
        <v>27778</v>
      </c>
      <c r="AY16" s="66">
        <f t="shared" ref="AY16:AY32" si="20">AU16+AX16</f>
        <v>277778</v>
      </c>
    </row>
    <row r="17" spans="1:51" ht="16.5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2" si="21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2" si="22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2" si="23">3856*AF17</f>
        <v>261.53681114283239</v>
      </c>
      <c r="AJ17" s="28">
        <f t="shared" si="18"/>
        <v>592.75</v>
      </c>
      <c r="AK17" s="28">
        <f t="shared" ref="AK17:AK32" si="24">AJ17/11600</f>
        <v>5.1099137931034481E-2</v>
      </c>
      <c r="AL17" s="27">
        <f t="shared" ref="AL17:AL32" si="25">3856*AK17</f>
        <v>197.03827586206896</v>
      </c>
      <c r="AM17" s="29">
        <f t="shared" ref="AM17:AM32" si="26">4382*AE17-Y17</f>
        <v>174.5860051873517</v>
      </c>
      <c r="AN17" s="30">
        <f t="shared" ref="AN17:AN32" si="27">4282*AF17-Y17</f>
        <v>275.43066009170343</v>
      </c>
      <c r="AO17" s="31"/>
      <c r="AP17" s="30">
        <f t="shared" ref="AP17:AP32" si="28">4382*AK17-Y17</f>
        <v>208.9164224137931</v>
      </c>
      <c r="AQ17" s="32">
        <f t="shared" ref="AQ17:AQ32" si="29">Q17/4</f>
        <v>21.522500000000001</v>
      </c>
      <c r="AR17" s="33">
        <f t="shared" si="19"/>
        <v>362.31107758620692</v>
      </c>
      <c r="AS17" s="32">
        <f t="shared" ref="AS17:AS32" si="30">3077*AK17</f>
        <v>157.23204741379311</v>
      </c>
      <c r="AT17" s="33">
        <f t="shared" ref="AT17:AT32" si="31">AR17-AS17</f>
        <v>205.07903017241381</v>
      </c>
      <c r="AU17" s="50">
        <v>185000</v>
      </c>
      <c r="AV17" s="50">
        <v>1539.1</v>
      </c>
      <c r="AW17" s="50">
        <v>1539.1</v>
      </c>
      <c r="AX17" s="63">
        <v>20556</v>
      </c>
      <c r="AY17" s="66">
        <f t="shared" si="20"/>
        <v>205556</v>
      </c>
    </row>
    <row r="18" spans="1:51" ht="16.5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1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2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3"/>
        <v>659.1795137987715</v>
      </c>
      <c r="AJ18" s="28">
        <f t="shared" si="18"/>
        <v>1000.029</v>
      </c>
      <c r="AK18" s="28">
        <f t="shared" si="24"/>
        <v>8.6209396551724132E-2</v>
      </c>
      <c r="AL18" s="27">
        <f t="shared" si="25"/>
        <v>332.42343310344825</v>
      </c>
      <c r="AM18" s="29">
        <f t="shared" si="26"/>
        <v>288.83411511505989</v>
      </c>
      <c r="AN18" s="30">
        <f t="shared" si="27"/>
        <v>543.00380655766071</v>
      </c>
      <c r="AO18" s="31"/>
      <c r="AP18" s="30">
        <f t="shared" si="28"/>
        <v>188.76957568965514</v>
      </c>
      <c r="AQ18" s="32">
        <f t="shared" si="29"/>
        <v>102.09000000000002</v>
      </c>
      <c r="AR18" s="33">
        <f t="shared" si="19"/>
        <v>709.16942431034488</v>
      </c>
      <c r="AS18" s="32">
        <f t="shared" si="30"/>
        <v>265.26631318965514</v>
      </c>
      <c r="AT18" s="33">
        <f t="shared" si="31"/>
        <v>443.90311112068974</v>
      </c>
      <c r="AU18" s="50">
        <v>320700</v>
      </c>
      <c r="AV18" s="50">
        <v>2610.1999999999998</v>
      </c>
      <c r="AW18" s="50">
        <v>2610.1999999999998</v>
      </c>
      <c r="AX18" s="63">
        <v>35633</v>
      </c>
      <c r="AY18" s="66">
        <f t="shared" si="20"/>
        <v>356333</v>
      </c>
    </row>
    <row r="19" spans="1:51" ht="16.5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1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2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3"/>
        <v>437.34025434726186</v>
      </c>
      <c r="AJ19" s="28">
        <f t="shared" si="18"/>
        <v>744.73</v>
      </c>
      <c r="AK19" s="28">
        <f t="shared" si="24"/>
        <v>6.4200862068965525E-2</v>
      </c>
      <c r="AL19" s="27">
        <f t="shared" si="25"/>
        <v>247.55852413793107</v>
      </c>
      <c r="AM19" s="29">
        <f t="shared" si="26"/>
        <v>252.0245571436455</v>
      </c>
      <c r="AN19" s="30">
        <f t="shared" si="27"/>
        <v>420.65637165844794</v>
      </c>
      <c r="AO19" s="31"/>
      <c r="AP19" s="30">
        <f t="shared" si="28"/>
        <v>216.32817758620695</v>
      </c>
      <c r="AQ19" s="32">
        <f t="shared" si="29"/>
        <v>81.262500000000003</v>
      </c>
      <c r="AR19" s="33">
        <f t="shared" si="19"/>
        <v>447.13932241379308</v>
      </c>
      <c r="AS19" s="32">
        <f t="shared" si="30"/>
        <v>197.54605258620691</v>
      </c>
      <c r="AT19" s="33">
        <f t="shared" si="31"/>
        <v>249.59326982758617</v>
      </c>
      <c r="AU19" s="50">
        <v>328700</v>
      </c>
      <c r="AV19" s="50">
        <v>2156.3000000000002</v>
      </c>
      <c r="AW19" s="50">
        <v>2156.3000000000002</v>
      </c>
      <c r="AX19" s="63">
        <v>36522</v>
      </c>
      <c r="AY19" s="66">
        <f t="shared" si="20"/>
        <v>365222</v>
      </c>
    </row>
    <row r="20" spans="1:51" ht="16.5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50">
        <v>227000</v>
      </c>
      <c r="AV20" s="50">
        <v>1598.2</v>
      </c>
      <c r="AW20" s="50">
        <v>1598.2</v>
      </c>
      <c r="AX20" s="63">
        <v>25222</v>
      </c>
      <c r="AY20" s="66">
        <f t="shared" si="20"/>
        <v>252222</v>
      </c>
    </row>
    <row r="21" spans="1:51" ht="16.5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1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2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3"/>
        <v>215.50099489575223</v>
      </c>
      <c r="AJ21" s="28">
        <f t="shared" si="18"/>
        <v>478.33500000000004</v>
      </c>
      <c r="AK21" s="28">
        <f t="shared" si="24"/>
        <v>4.1235775862068967E-2</v>
      </c>
      <c r="AL21" s="27">
        <f t="shared" si="25"/>
        <v>159.00515172413793</v>
      </c>
      <c r="AM21" s="29">
        <f t="shared" si="26"/>
        <v>146.2149991722311</v>
      </c>
      <c r="AN21" s="30">
        <f t="shared" si="27"/>
        <v>229.30893675923522</v>
      </c>
      <c r="AO21" s="31"/>
      <c r="AP21" s="30">
        <f t="shared" si="28"/>
        <v>170.69516982758623</v>
      </c>
      <c r="AQ21" s="32">
        <f t="shared" si="29"/>
        <v>91.655000000000001</v>
      </c>
      <c r="AR21" s="33">
        <f t="shared" si="19"/>
        <v>215.98483017241378</v>
      </c>
      <c r="AS21" s="32">
        <f t="shared" si="30"/>
        <v>126.88248232758622</v>
      </c>
      <c r="AT21" s="33">
        <f t="shared" si="31"/>
        <v>89.102347844827563</v>
      </c>
      <c r="AU21" s="50">
        <v>202200</v>
      </c>
      <c r="AV21" s="50">
        <v>1235.7</v>
      </c>
      <c r="AW21" s="50">
        <v>1235.7</v>
      </c>
      <c r="AX21" s="63">
        <v>22467</v>
      </c>
      <c r="AY21" s="66">
        <f t="shared" si="20"/>
        <v>224667</v>
      </c>
    </row>
    <row r="22" spans="1:51" ht="16.5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1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2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3"/>
        <v>261.20321827147677</v>
      </c>
      <c r="AJ22" s="28">
        <f t="shared" si="18"/>
        <v>506.72749999999996</v>
      </c>
      <c r="AK22" s="28">
        <f t="shared" si="24"/>
        <v>4.3683405172413793E-2</v>
      </c>
      <c r="AL22" s="27">
        <f t="shared" si="25"/>
        <v>168.44321034482758</v>
      </c>
      <c r="AM22" s="29">
        <f t="shared" si="26"/>
        <v>164.34418630318413</v>
      </c>
      <c r="AN22" s="30">
        <f t="shared" si="27"/>
        <v>265.06021282117831</v>
      </c>
      <c r="AO22" s="31"/>
      <c r="AP22" s="30">
        <f t="shared" si="28"/>
        <v>166.42068146551725</v>
      </c>
      <c r="AQ22" s="32">
        <f t="shared" si="29"/>
        <v>115.9375</v>
      </c>
      <c r="AR22" s="33">
        <f t="shared" si="19"/>
        <v>224.36931853448272</v>
      </c>
      <c r="AS22" s="32">
        <f t="shared" si="30"/>
        <v>134.41383771551725</v>
      </c>
      <c r="AT22" s="33">
        <f t="shared" si="31"/>
        <v>89.955480818965469</v>
      </c>
      <c r="AU22" s="50">
        <v>150000</v>
      </c>
      <c r="AV22" s="50">
        <v>1357.3</v>
      </c>
      <c r="AW22" s="50">
        <v>1357.3</v>
      </c>
      <c r="AX22" s="63">
        <v>16667</v>
      </c>
      <c r="AY22" s="66">
        <f t="shared" si="20"/>
        <v>166667</v>
      </c>
    </row>
    <row r="23" spans="1:51" ht="16.5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1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2" si="32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2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3"/>
        <v>259.20166104334288</v>
      </c>
      <c r="AJ23" s="28">
        <f t="shared" si="18"/>
        <v>544.04999999999995</v>
      </c>
      <c r="AK23" s="28">
        <f t="shared" si="24"/>
        <v>4.6900862068965515E-2</v>
      </c>
      <c r="AL23" s="27">
        <f t="shared" si="25"/>
        <v>180.84972413793102</v>
      </c>
      <c r="AM23" s="29">
        <f t="shared" si="26"/>
        <v>167.8932729981789</v>
      </c>
      <c r="AN23" s="30">
        <f t="shared" si="27"/>
        <v>267.83752919802754</v>
      </c>
      <c r="AO23" s="31"/>
      <c r="AP23" s="30">
        <f t="shared" si="28"/>
        <v>185.51957758620688</v>
      </c>
      <c r="AQ23" s="32">
        <f t="shared" si="29"/>
        <v>0</v>
      </c>
      <c r="AR23" s="33">
        <f t="shared" si="19"/>
        <v>358.53042241379308</v>
      </c>
      <c r="AS23" s="32">
        <f t="shared" si="30"/>
        <v>144.31395258620688</v>
      </c>
      <c r="AT23" s="33">
        <f t="shared" si="31"/>
        <v>214.2164698275862</v>
      </c>
      <c r="AU23" s="50">
        <v>202500</v>
      </c>
      <c r="AV23" s="50">
        <v>1440.5</v>
      </c>
      <c r="AW23" s="50">
        <v>1440.5</v>
      </c>
      <c r="AX23" s="63">
        <v>22500</v>
      </c>
      <c r="AY23" s="66">
        <f t="shared" si="20"/>
        <v>225000</v>
      </c>
    </row>
    <row r="24" spans="1:51" ht="16.5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1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2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2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3"/>
        <v>254.86495371571937</v>
      </c>
      <c r="AJ24" s="28">
        <f t="shared" si="18"/>
        <v>607</v>
      </c>
      <c r="AK24" s="28">
        <f t="shared" si="24"/>
        <v>5.2327586206896551E-2</v>
      </c>
      <c r="AL24" s="27">
        <f t="shared" si="25"/>
        <v>201.77517241379309</v>
      </c>
      <c r="AM24" s="29">
        <f t="shared" si="26"/>
        <v>171.7496275040009</v>
      </c>
      <c r="AN24" s="30">
        <f t="shared" si="27"/>
        <v>270.02171468120082</v>
      </c>
      <c r="AO24" s="31"/>
      <c r="AP24" s="30">
        <f t="shared" si="28"/>
        <v>216.29948275862068</v>
      </c>
      <c r="AQ24" s="32">
        <f t="shared" si="29"/>
        <v>28.552500000000002</v>
      </c>
      <c r="AR24" s="33">
        <f t="shared" si="19"/>
        <v>362.14801724137931</v>
      </c>
      <c r="AS24" s="32">
        <f t="shared" si="30"/>
        <v>161.01198275862069</v>
      </c>
      <c r="AT24" s="33">
        <f t="shared" si="31"/>
        <v>201.13603448275862</v>
      </c>
      <c r="AU24" s="50">
        <v>188500</v>
      </c>
      <c r="AV24" s="50">
        <v>1471.3</v>
      </c>
      <c r="AW24" s="50">
        <v>1471.3</v>
      </c>
      <c r="AX24" s="63">
        <v>20944</v>
      </c>
      <c r="AY24" s="66">
        <f t="shared" si="20"/>
        <v>209444</v>
      </c>
    </row>
    <row r="25" spans="1:51" ht="16.5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1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2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2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3"/>
        <v>257.86728955792023</v>
      </c>
      <c r="AJ25" s="28">
        <f t="shared" si="18"/>
        <v>566.15499999999997</v>
      </c>
      <c r="AK25" s="28">
        <f t="shared" si="24"/>
        <v>4.8806465517241375E-2</v>
      </c>
      <c r="AL25" s="27">
        <f t="shared" si="25"/>
        <v>188.19773103448273</v>
      </c>
      <c r="AM25" s="29">
        <f t="shared" si="26"/>
        <v>156.92599746150876</v>
      </c>
      <c r="AN25" s="30">
        <f t="shared" si="27"/>
        <v>256.35574011592701</v>
      </c>
      <c r="AO25" s="31"/>
      <c r="AP25" s="30">
        <f t="shared" si="28"/>
        <v>183.86993189655172</v>
      </c>
      <c r="AQ25" s="32">
        <f t="shared" si="29"/>
        <v>30.562500000000004</v>
      </c>
      <c r="AR25" s="33">
        <f t="shared" si="19"/>
        <v>351.72256810344822</v>
      </c>
      <c r="AS25" s="32">
        <f t="shared" si="30"/>
        <v>150.17749439655171</v>
      </c>
      <c r="AT25" s="33">
        <f t="shared" si="31"/>
        <v>201.54507370689652</v>
      </c>
      <c r="AU25" s="50">
        <v>185000</v>
      </c>
      <c r="AV25" s="50">
        <v>1490.5</v>
      </c>
      <c r="AW25" s="50">
        <v>1490.5</v>
      </c>
      <c r="AX25" s="63">
        <v>20556</v>
      </c>
      <c r="AY25" s="66">
        <f t="shared" si="20"/>
        <v>205556</v>
      </c>
    </row>
    <row r="26" spans="1:51" ht="16.5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50">
        <v>223500</v>
      </c>
      <c r="AV26" s="50">
        <v>1615.2</v>
      </c>
      <c r="AW26" s="50">
        <v>1615.2</v>
      </c>
      <c r="AX26" s="65">
        <v>24833</v>
      </c>
      <c r="AY26" s="66">
        <f t="shared" si="20"/>
        <v>248333</v>
      </c>
    </row>
    <row r="27" spans="1:51" ht="16.5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1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2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2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3"/>
        <v>256.53291807249764</v>
      </c>
      <c r="AJ27" s="28">
        <f t="shared" si="18"/>
        <v>505.57</v>
      </c>
      <c r="AK27" s="28">
        <f t="shared" si="24"/>
        <v>4.358362068965517E-2</v>
      </c>
      <c r="AL27" s="27">
        <f t="shared" si="25"/>
        <v>168.05844137931032</v>
      </c>
      <c r="AM27" s="29">
        <f t="shared" si="26"/>
        <v>170.95872192483858</v>
      </c>
      <c r="AN27" s="30">
        <f t="shared" si="27"/>
        <v>269.87395103382647</v>
      </c>
      <c r="AO27" s="31"/>
      <c r="AP27" s="30">
        <f t="shared" si="28"/>
        <v>175.98342586206894</v>
      </c>
      <c r="AQ27" s="32">
        <f t="shared" si="29"/>
        <v>14.97</v>
      </c>
      <c r="AR27" s="33">
        <f t="shared" si="19"/>
        <v>314.61657413793102</v>
      </c>
      <c r="AS27" s="32">
        <f t="shared" si="30"/>
        <v>134.10680086206895</v>
      </c>
      <c r="AT27" s="33">
        <f t="shared" si="31"/>
        <v>180.50977327586207</v>
      </c>
      <c r="AU27" s="50">
        <v>167500</v>
      </c>
      <c r="AV27" s="50">
        <v>891</v>
      </c>
      <c r="AW27" s="50">
        <v>891</v>
      </c>
      <c r="AX27" s="63">
        <v>18611</v>
      </c>
      <c r="AY27" s="66">
        <f t="shared" si="20"/>
        <v>186111</v>
      </c>
    </row>
    <row r="28" spans="1:51" ht="16.5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50">
        <v>150000</v>
      </c>
      <c r="AV28" s="50">
        <v>1863.3</v>
      </c>
      <c r="AW28" s="50">
        <v>1863.3</v>
      </c>
      <c r="AX28" s="63">
        <v>16667</v>
      </c>
      <c r="AY28" s="66">
        <f t="shared" si="20"/>
        <v>166667</v>
      </c>
    </row>
    <row r="29" spans="1:51" ht="16.5">
      <c r="A29" s="41" t="s">
        <v>64</v>
      </c>
      <c r="B29" s="42"/>
      <c r="C29" s="43"/>
      <c r="D29" s="14"/>
      <c r="E29" s="15"/>
      <c r="F29" s="14"/>
      <c r="G29" s="14"/>
      <c r="H29" s="15"/>
      <c r="I29" s="14"/>
      <c r="J29" s="15"/>
      <c r="K29" s="14"/>
      <c r="L29" s="15"/>
      <c r="M29" s="16"/>
      <c r="N29" s="16"/>
      <c r="O29" s="16"/>
      <c r="P29" s="34"/>
      <c r="Q29" s="17"/>
      <c r="R29" s="18"/>
      <c r="S29" s="18"/>
      <c r="T29" s="19"/>
      <c r="U29" s="20"/>
      <c r="V29" s="20"/>
      <c r="W29" s="20"/>
      <c r="X29" s="21"/>
      <c r="Y29" s="22"/>
      <c r="Z29" s="21"/>
      <c r="AA29" s="23"/>
      <c r="AB29" s="24"/>
      <c r="AC29" s="25"/>
      <c r="AD29" s="24"/>
      <c r="AE29" s="26"/>
      <c r="AF29" s="26"/>
      <c r="AG29" s="26"/>
      <c r="AH29" s="27"/>
      <c r="AI29" s="27"/>
      <c r="AJ29" s="28"/>
      <c r="AK29" s="28"/>
      <c r="AL29" s="27"/>
      <c r="AM29" s="29"/>
      <c r="AN29" s="30"/>
      <c r="AO29" s="31"/>
      <c r="AP29" s="30"/>
      <c r="AQ29" s="32"/>
      <c r="AR29" s="33"/>
      <c r="AS29" s="32"/>
      <c r="AT29" s="33"/>
      <c r="AU29" s="50">
        <v>600000</v>
      </c>
      <c r="AV29" s="50">
        <v>50</v>
      </c>
      <c r="AW29" s="50">
        <v>50</v>
      </c>
      <c r="AX29" s="63">
        <v>66667</v>
      </c>
      <c r="AY29" s="66">
        <f t="shared" si="20"/>
        <v>666667</v>
      </c>
    </row>
    <row r="30" spans="1:51" ht="16.5">
      <c r="A30" s="41" t="s">
        <v>65</v>
      </c>
      <c r="B30" s="42">
        <v>744</v>
      </c>
      <c r="C30" s="43">
        <f t="shared" si="0"/>
        <v>3.8924348644972274E-2</v>
      </c>
      <c r="D30" s="14">
        <v>0.25</v>
      </c>
      <c r="E30" s="15">
        <f t="shared" si="1"/>
        <v>186</v>
      </c>
      <c r="F30" s="14">
        <v>10624</v>
      </c>
      <c r="G30" s="14">
        <v>5.0000000000000001E-3</v>
      </c>
      <c r="H30" s="15">
        <f t="shared" si="2"/>
        <v>53.120000000000005</v>
      </c>
      <c r="I30" s="14"/>
      <c r="J30" s="15"/>
      <c r="K30" s="14">
        <v>3</v>
      </c>
      <c r="L30" s="15">
        <f t="shared" si="3"/>
        <v>30</v>
      </c>
      <c r="M30" s="16">
        <v>94.1</v>
      </c>
      <c r="N30" s="16">
        <f t="shared" si="4"/>
        <v>103.51</v>
      </c>
      <c r="O30" s="16">
        <v>90</v>
      </c>
      <c r="P30" s="34">
        <f t="shared" si="21"/>
        <v>269.12</v>
      </c>
      <c r="Q30" s="17">
        <f t="shared" si="5"/>
        <v>193.51</v>
      </c>
      <c r="R30" s="18">
        <v>50</v>
      </c>
      <c r="S30" s="18">
        <f t="shared" si="6"/>
        <v>73.372397195772734</v>
      </c>
      <c r="T30" s="19">
        <f t="shared" si="7"/>
        <v>3.8924348644972273</v>
      </c>
      <c r="U30" s="20">
        <f t="shared" si="8"/>
        <v>12.611488960971016</v>
      </c>
      <c r="V30" s="20">
        <f t="shared" si="9"/>
        <v>11.677304593491682</v>
      </c>
      <c r="W30" s="20">
        <f t="shared" si="10"/>
        <v>5.838652296745841</v>
      </c>
      <c r="X30" s="21">
        <f t="shared" si="11"/>
        <v>151.55362561473265</v>
      </c>
      <c r="Y30" s="22">
        <v>23</v>
      </c>
      <c r="Z30" s="21">
        <f t="shared" si="12"/>
        <v>637.18362561473259</v>
      </c>
      <c r="AA30" s="23">
        <v>819</v>
      </c>
      <c r="AB30" s="24">
        <f t="shared" si="13"/>
        <v>181.81637438526741</v>
      </c>
      <c r="AC30" s="25">
        <f t="shared" si="32"/>
        <v>163.63473694674067</v>
      </c>
      <c r="AD30" s="24">
        <f t="shared" si="14"/>
        <v>129.07314010672806</v>
      </c>
      <c r="AE30" s="26">
        <f t="shared" si="15"/>
        <v>4.5196181226201643E-2</v>
      </c>
      <c r="AF30" s="26">
        <f t="shared" si="22"/>
        <v>7.0853880093433685E-2</v>
      </c>
      <c r="AG30" s="26">
        <f t="shared" si="16"/>
        <v>174.27647480823353</v>
      </c>
      <c r="AH30" s="27">
        <f t="shared" si="17"/>
        <v>45.203334701505469</v>
      </c>
      <c r="AI30" s="27">
        <f t="shared" si="23"/>
        <v>273.21256164028028</v>
      </c>
      <c r="AJ30" s="28">
        <f t="shared" si="18"/>
        <v>549.88</v>
      </c>
      <c r="AK30" s="28">
        <f t="shared" si="24"/>
        <v>4.740344827586207E-2</v>
      </c>
      <c r="AL30" s="27">
        <f t="shared" si="25"/>
        <v>182.78769655172414</v>
      </c>
      <c r="AM30" s="29">
        <f t="shared" si="26"/>
        <v>175.0496661332156</v>
      </c>
      <c r="AN30" s="30">
        <f t="shared" si="27"/>
        <v>280.39631456008306</v>
      </c>
      <c r="AO30" s="31"/>
      <c r="AP30" s="30">
        <f t="shared" si="28"/>
        <v>184.72191034482759</v>
      </c>
      <c r="AQ30" s="32">
        <f t="shared" si="29"/>
        <v>48.377499999999998</v>
      </c>
      <c r="AR30" s="33">
        <f t="shared" si="19"/>
        <v>316.78058965517238</v>
      </c>
      <c r="AS30" s="32">
        <f t="shared" si="30"/>
        <v>145.86041034482759</v>
      </c>
      <c r="AT30" s="33">
        <f t="shared" si="31"/>
        <v>170.92017931034479</v>
      </c>
      <c r="AU30" s="50">
        <v>250000</v>
      </c>
      <c r="AV30" s="50">
        <v>1590.8</v>
      </c>
      <c r="AW30" s="50">
        <v>1590.8</v>
      </c>
      <c r="AX30" s="63">
        <v>27778</v>
      </c>
      <c r="AY30" s="66">
        <f t="shared" si="20"/>
        <v>277778</v>
      </c>
    </row>
    <row r="31" spans="1:51" ht="16.5">
      <c r="A31" s="41" t="s">
        <v>66</v>
      </c>
      <c r="B31" s="42">
        <v>958</v>
      </c>
      <c r="C31" s="43">
        <f t="shared" si="0"/>
        <v>5.0120330647692793E-2</v>
      </c>
      <c r="D31" s="14">
        <v>0.25</v>
      </c>
      <c r="E31" s="15">
        <f t="shared" si="1"/>
        <v>239.5</v>
      </c>
      <c r="F31" s="14">
        <v>13500</v>
      </c>
      <c r="G31" s="14">
        <v>5.0000000000000001E-3</v>
      </c>
      <c r="H31" s="15">
        <f t="shared" si="2"/>
        <v>67.5</v>
      </c>
      <c r="I31" s="14"/>
      <c r="J31" s="15"/>
      <c r="K31" s="14">
        <v>3</v>
      </c>
      <c r="L31" s="15">
        <f t="shared" si="3"/>
        <v>30</v>
      </c>
      <c r="M31" s="16">
        <v>170.5</v>
      </c>
      <c r="N31" s="16">
        <f t="shared" si="4"/>
        <v>187.55</v>
      </c>
      <c r="O31" s="16">
        <v>2</v>
      </c>
      <c r="P31" s="34">
        <f t="shared" si="21"/>
        <v>337</v>
      </c>
      <c r="Q31" s="17">
        <f t="shared" si="5"/>
        <v>189.55</v>
      </c>
      <c r="R31" s="18">
        <v>50</v>
      </c>
      <c r="S31" s="18">
        <f t="shared" si="6"/>
        <v>94.476823270900908</v>
      </c>
      <c r="T31" s="19">
        <f t="shared" si="7"/>
        <v>5.0120330647692795</v>
      </c>
      <c r="U31" s="20">
        <f t="shared" si="8"/>
        <v>16.238987129852465</v>
      </c>
      <c r="V31" s="20">
        <f t="shared" si="9"/>
        <v>15.036099194307837</v>
      </c>
      <c r="W31" s="20">
        <f t="shared" si="10"/>
        <v>7.5180495971539187</v>
      </c>
      <c r="X31" s="21">
        <f t="shared" si="11"/>
        <v>180.76394265983049</v>
      </c>
      <c r="Y31" s="22">
        <v>15</v>
      </c>
      <c r="Z31" s="21">
        <f t="shared" si="12"/>
        <v>722.31394265983045</v>
      </c>
      <c r="AA31" s="23">
        <v>894</v>
      </c>
      <c r="AB31" s="24">
        <f t="shared" si="13"/>
        <v>171.68605734016955</v>
      </c>
      <c r="AC31" s="25">
        <f t="shared" si="32"/>
        <v>154.5174516061526</v>
      </c>
      <c r="AD31" s="24">
        <f t="shared" si="14"/>
        <v>166.19901642774931</v>
      </c>
      <c r="AE31" s="26">
        <f t="shared" si="15"/>
        <v>4.9335025660835495E-2</v>
      </c>
      <c r="AF31" s="26">
        <f t="shared" si="22"/>
        <v>7.734233065144043E-2</v>
      </c>
      <c r="AG31" s="26">
        <f t="shared" si="16"/>
        <v>190.23585894818166</v>
      </c>
      <c r="AH31" s="27">
        <f t="shared" si="17"/>
        <v>24.036842520432344</v>
      </c>
      <c r="AI31" s="27">
        <f t="shared" si="23"/>
        <v>298.23202699195429</v>
      </c>
      <c r="AJ31" s="28">
        <f t="shared" si="18"/>
        <v>557</v>
      </c>
      <c r="AK31" s="28">
        <f t="shared" si="24"/>
        <v>4.8017241379310342E-2</v>
      </c>
      <c r="AL31" s="27">
        <f t="shared" si="25"/>
        <v>185.15448275862067</v>
      </c>
      <c r="AM31" s="29">
        <f t="shared" si="26"/>
        <v>201.18608244578115</v>
      </c>
      <c r="AN31" s="30">
        <f t="shared" si="27"/>
        <v>316.1798598494679</v>
      </c>
      <c r="AO31" s="31"/>
      <c r="AP31" s="30">
        <f t="shared" si="28"/>
        <v>195.41155172413792</v>
      </c>
      <c r="AQ31" s="32">
        <f t="shared" si="29"/>
        <v>47.387500000000003</v>
      </c>
      <c r="AR31" s="33">
        <f t="shared" si="19"/>
        <v>314.20094827586212</v>
      </c>
      <c r="AS31" s="32">
        <f t="shared" si="30"/>
        <v>147.74905172413793</v>
      </c>
      <c r="AT31" s="33">
        <f t="shared" si="31"/>
        <v>166.45189655172419</v>
      </c>
      <c r="AU31" s="50">
        <v>206400</v>
      </c>
      <c r="AV31" s="50">
        <v>1754.5</v>
      </c>
      <c r="AW31" s="50">
        <v>1754.5</v>
      </c>
      <c r="AX31" s="63">
        <v>22933</v>
      </c>
      <c r="AY31" s="66">
        <f t="shared" si="20"/>
        <v>229333</v>
      </c>
    </row>
    <row r="32" spans="1:51" ht="16.5">
      <c r="A32" s="41" t="s">
        <v>67</v>
      </c>
      <c r="B32" s="42">
        <v>489</v>
      </c>
      <c r="C32" s="43">
        <f t="shared" si="0"/>
        <v>2.5583342052945483E-2</v>
      </c>
      <c r="D32" s="14">
        <v>0.25</v>
      </c>
      <c r="E32" s="15">
        <f t="shared" si="1"/>
        <v>122.25</v>
      </c>
      <c r="F32" s="14">
        <v>7590.4</v>
      </c>
      <c r="G32" s="14">
        <v>5.0000000000000001E-3</v>
      </c>
      <c r="H32" s="15">
        <f t="shared" si="2"/>
        <v>37.951999999999998</v>
      </c>
      <c r="I32" s="14"/>
      <c r="J32" s="15"/>
      <c r="K32" s="14">
        <v>3</v>
      </c>
      <c r="L32" s="15">
        <f t="shared" si="3"/>
        <v>30</v>
      </c>
      <c r="M32" s="16">
        <v>100.1</v>
      </c>
      <c r="N32" s="16">
        <f t="shared" si="4"/>
        <v>110.11</v>
      </c>
      <c r="O32" s="16"/>
      <c r="P32" s="34">
        <f t="shared" si="21"/>
        <v>190.202</v>
      </c>
      <c r="Q32" s="17">
        <f t="shared" si="5"/>
        <v>110.11</v>
      </c>
      <c r="R32" s="18">
        <v>50</v>
      </c>
      <c r="S32" s="18">
        <f t="shared" si="6"/>
        <v>48.224599769802239</v>
      </c>
      <c r="T32" s="19">
        <f t="shared" si="7"/>
        <v>2.5583342052945484</v>
      </c>
      <c r="U32" s="20">
        <f t="shared" si="8"/>
        <v>8.289002825154336</v>
      </c>
      <c r="V32" s="20">
        <f t="shared" si="9"/>
        <v>7.6750026158836446</v>
      </c>
      <c r="W32" s="20">
        <f t="shared" si="10"/>
        <v>3.8375013079418223</v>
      </c>
      <c r="X32" s="21">
        <f t="shared" si="11"/>
        <v>116.74693941613477</v>
      </c>
      <c r="Y32" s="22"/>
      <c r="Z32" s="21">
        <f t="shared" si="12"/>
        <v>417.05893941613476</v>
      </c>
      <c r="AA32" s="23">
        <v>644</v>
      </c>
      <c r="AB32" s="24">
        <f t="shared" si="13"/>
        <v>226.94106058386524</v>
      </c>
      <c r="AC32" s="25">
        <f t="shared" si="32"/>
        <v>204.24695452547871</v>
      </c>
      <c r="AD32" s="24">
        <f t="shared" si="14"/>
        <v>84.834362247567228</v>
      </c>
      <c r="AE32" s="26">
        <f t="shared" si="15"/>
        <v>3.5538877545389327E-2</v>
      </c>
      <c r="AF32" s="26">
        <f t="shared" si="22"/>
        <v>5.5714162124751276E-2</v>
      </c>
      <c r="AG32" s="26">
        <f t="shared" si="16"/>
        <v>137.03791181502126</v>
      </c>
      <c r="AH32" s="27">
        <f t="shared" si="17"/>
        <v>52.203549567454033</v>
      </c>
      <c r="AI32" s="27">
        <f t="shared" si="23"/>
        <v>214.83380915304093</v>
      </c>
      <c r="AJ32" s="28">
        <f t="shared" si="18"/>
        <v>453.798</v>
      </c>
      <c r="AK32" s="28">
        <f t="shared" si="24"/>
        <v>3.9120517241379313E-2</v>
      </c>
      <c r="AL32" s="27">
        <f t="shared" si="25"/>
        <v>150.84871448275862</v>
      </c>
      <c r="AM32" s="29">
        <f t="shared" si="26"/>
        <v>155.73136140389605</v>
      </c>
      <c r="AN32" s="30">
        <f t="shared" si="27"/>
        <v>238.56804221818496</v>
      </c>
      <c r="AO32" s="31"/>
      <c r="AP32" s="30">
        <f t="shared" si="28"/>
        <v>171.42610655172416</v>
      </c>
      <c r="AQ32" s="32">
        <f t="shared" si="29"/>
        <v>27.5275</v>
      </c>
      <c r="AR32" s="33">
        <f t="shared" si="19"/>
        <v>254.84439344827584</v>
      </c>
      <c r="AS32" s="32">
        <f t="shared" si="30"/>
        <v>120.37383155172415</v>
      </c>
      <c r="AT32" s="33">
        <f t="shared" si="31"/>
        <v>134.47056189655169</v>
      </c>
      <c r="AU32" s="58">
        <v>192000</v>
      </c>
      <c r="AV32" s="58">
        <v>1044.9000000000001</v>
      </c>
      <c r="AW32" s="58">
        <v>1044.9000000000001</v>
      </c>
      <c r="AX32" s="63">
        <v>21333</v>
      </c>
      <c r="AY32" s="66">
        <f t="shared" si="20"/>
        <v>213333</v>
      </c>
    </row>
    <row r="33" spans="1:52" ht="16.5">
      <c r="A33" s="35" t="s">
        <v>13</v>
      </c>
      <c r="B33" s="44">
        <f t="shared" ref="B33:I33" si="33">SUM(B15:B32)</f>
        <v>10867</v>
      </c>
      <c r="C33" s="44">
        <f t="shared" si="33"/>
        <v>0.56853615151198078</v>
      </c>
      <c r="D33" s="44">
        <f t="shared" si="33"/>
        <v>3.25</v>
      </c>
      <c r="E33" s="45">
        <f t="shared" si="33"/>
        <v>2716.75</v>
      </c>
      <c r="F33" s="44">
        <f t="shared" si="33"/>
        <v>126247.09999999999</v>
      </c>
      <c r="G33" s="44">
        <f t="shared" si="33"/>
        <v>6.4999999999999988E-2</v>
      </c>
      <c r="H33" s="45">
        <f t="shared" si="33"/>
        <v>631.2355</v>
      </c>
      <c r="I33" s="44">
        <f t="shared" si="33"/>
        <v>0</v>
      </c>
      <c r="J33" s="45"/>
      <c r="K33" s="44">
        <f t="shared" ref="K33:S33" si="34">SUM(K15:K32)</f>
        <v>63</v>
      </c>
      <c r="L33" s="45">
        <f t="shared" si="34"/>
        <v>630</v>
      </c>
      <c r="M33" s="46">
        <f t="shared" si="34"/>
        <v>1687.1999999999998</v>
      </c>
      <c r="N33" s="46">
        <f t="shared" si="34"/>
        <v>1855.9200000000003</v>
      </c>
      <c r="O33" s="46">
        <f t="shared" si="34"/>
        <v>734</v>
      </c>
      <c r="P33" s="40">
        <f t="shared" si="34"/>
        <v>3977.9954999999991</v>
      </c>
      <c r="Q33" s="47">
        <f t="shared" si="34"/>
        <v>2589.9200000000005</v>
      </c>
      <c r="R33" s="48">
        <f t="shared" si="34"/>
        <v>650</v>
      </c>
      <c r="S33" s="48">
        <f t="shared" si="34"/>
        <v>1071.6906456000838</v>
      </c>
      <c r="T33" s="48">
        <v>100</v>
      </c>
      <c r="U33" s="48">
        <f t="shared" ref="U33:AP33" si="35">SUM(U15:U32)</f>
        <v>184.20571308988175</v>
      </c>
      <c r="V33" s="48">
        <f t="shared" si="35"/>
        <v>170.5608454535942</v>
      </c>
      <c r="W33" s="48">
        <f t="shared" si="35"/>
        <v>85.280422726797099</v>
      </c>
      <c r="X33" s="36">
        <f t="shared" si="35"/>
        <v>2133.3108192947579</v>
      </c>
      <c r="Y33" s="47">
        <f t="shared" si="35"/>
        <v>430</v>
      </c>
      <c r="Z33" s="36">
        <f t="shared" si="35"/>
        <v>9131.2263192947557</v>
      </c>
      <c r="AA33" s="36">
        <f t="shared" si="35"/>
        <v>11559</v>
      </c>
      <c r="AB33" s="36">
        <f t="shared" si="35"/>
        <v>2427.773680705242</v>
      </c>
      <c r="AC33" s="36">
        <f t="shared" si="35"/>
        <v>2310.7933859893274</v>
      </c>
      <c r="AD33" s="36">
        <f t="shared" si="35"/>
        <v>1885.2658784137279</v>
      </c>
      <c r="AE33" s="36">
        <f t="shared" si="35"/>
        <v>0.63787870426576898</v>
      </c>
      <c r="AF33" s="36">
        <f t="shared" si="35"/>
        <v>1</v>
      </c>
      <c r="AG33" s="36">
        <f t="shared" si="35"/>
        <v>2459.6602836488055</v>
      </c>
      <c r="AH33" s="37">
        <f t="shared" si="35"/>
        <v>574.3944052350771</v>
      </c>
      <c r="AI33" s="37">
        <f t="shared" si="35"/>
        <v>3856</v>
      </c>
      <c r="AJ33" s="38">
        <f t="shared" si="35"/>
        <v>7581.0044999999991</v>
      </c>
      <c r="AK33" s="38">
        <f t="shared" si="35"/>
        <v>0.6535348706896551</v>
      </c>
      <c r="AL33" s="37">
        <f t="shared" si="35"/>
        <v>2520.0304613793105</v>
      </c>
      <c r="AM33" s="39">
        <f t="shared" si="35"/>
        <v>2365.1844820925999</v>
      </c>
      <c r="AN33" s="39">
        <f t="shared" si="35"/>
        <v>3852</v>
      </c>
      <c r="AO33" s="31"/>
      <c r="AP33" s="39">
        <f t="shared" si="35"/>
        <v>2433.7898033620695</v>
      </c>
      <c r="AQ33" s="36">
        <f t="shared" ref="AQ33:AX33" si="36">SUM(AQ15:AQ32)</f>
        <v>647.48000000000013</v>
      </c>
      <c r="AR33" s="36">
        <f t="shared" si="36"/>
        <v>4499.73469663793</v>
      </c>
      <c r="AS33" s="36">
        <f t="shared" si="36"/>
        <v>2010.9267971120689</v>
      </c>
      <c r="AT33" s="36">
        <f t="shared" si="36"/>
        <v>2488.807899525862</v>
      </c>
      <c r="AU33" s="49">
        <f t="shared" si="36"/>
        <v>4179000</v>
      </c>
      <c r="AV33" s="49">
        <f t="shared" si="36"/>
        <v>25577</v>
      </c>
      <c r="AW33" s="49">
        <f t="shared" si="36"/>
        <v>25577</v>
      </c>
      <c r="AX33" s="49">
        <f t="shared" si="36"/>
        <v>464334</v>
      </c>
      <c r="AY33" s="64"/>
    </row>
    <row r="34" spans="1:52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52">
      <c r="H35" s="101" t="s">
        <v>25</v>
      </c>
      <c r="I35" s="101"/>
      <c r="J35" s="101"/>
      <c r="K35" s="101"/>
      <c r="L35" s="101"/>
      <c r="M35" s="1"/>
      <c r="N35" s="1"/>
      <c r="O35" s="1" t="s">
        <v>31</v>
      </c>
      <c r="P35" s="2"/>
      <c r="Q35" s="3">
        <f>Q33</f>
        <v>2589.9200000000005</v>
      </c>
      <c r="R35" s="1"/>
      <c r="S35" s="1"/>
      <c r="T35" s="1"/>
      <c r="U35" s="100" t="s">
        <v>34</v>
      </c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52">
      <c r="M36" s="1"/>
      <c r="N36" s="1"/>
      <c r="O36" s="1" t="s">
        <v>30</v>
      </c>
      <c r="P36" s="4"/>
      <c r="Q36" s="1"/>
      <c r="R36" s="1"/>
      <c r="S36" s="99" t="s">
        <v>26</v>
      </c>
      <c r="T36" s="99"/>
      <c r="U36" s="99"/>
      <c r="V36" s="99"/>
      <c r="W36" s="99"/>
      <c r="X36" s="99"/>
      <c r="Y36" s="1"/>
      <c r="Z36" s="1"/>
      <c r="AA36" s="1"/>
      <c r="AB36" s="1"/>
      <c r="AC36" s="5">
        <f>AC33</f>
        <v>2310.7933859893274</v>
      </c>
      <c r="AD36" s="1"/>
      <c r="AE36" s="1"/>
      <c r="AF36" s="1"/>
      <c r="AG36" s="1"/>
      <c r="AL36" s="98" t="s">
        <v>47</v>
      </c>
      <c r="AM36" s="98"/>
      <c r="AN36" s="98"/>
      <c r="AO36" s="98"/>
      <c r="AP36" s="98"/>
      <c r="AQ36" s="98"/>
      <c r="AR36" s="98"/>
    </row>
    <row r="37" spans="1:52" ht="15.75">
      <c r="A37" s="82" t="s">
        <v>75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6"/>
    </row>
    <row r="38" spans="1:52" ht="15.7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6"/>
    </row>
    <row r="39" spans="1:52" ht="15.7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6"/>
    </row>
    <row r="40" spans="1:5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83"/>
      <c r="AV40" s="83"/>
      <c r="AW40" s="83"/>
      <c r="AX40" s="77" t="s">
        <v>50</v>
      </c>
      <c r="AY40" s="77"/>
      <c r="AZ40" s="77"/>
    </row>
    <row r="41" spans="1:52" ht="33" customHeight="1">
      <c r="A41" s="78" t="s">
        <v>49</v>
      </c>
      <c r="B41" s="67" t="s">
        <v>3</v>
      </c>
      <c r="C41" s="67" t="s">
        <v>16</v>
      </c>
      <c r="D41" s="67" t="s">
        <v>4</v>
      </c>
      <c r="E41" s="11" t="s">
        <v>14</v>
      </c>
      <c r="F41" s="67" t="s">
        <v>5</v>
      </c>
      <c r="G41" s="67" t="s">
        <v>6</v>
      </c>
      <c r="H41" s="11" t="s">
        <v>15</v>
      </c>
      <c r="I41" s="67"/>
      <c r="J41" s="11"/>
      <c r="K41" s="67" t="s">
        <v>32</v>
      </c>
      <c r="L41" s="11" t="s">
        <v>24</v>
      </c>
      <c r="M41" s="69" t="s">
        <v>17</v>
      </c>
      <c r="N41" s="69" t="s">
        <v>23</v>
      </c>
      <c r="O41" s="69" t="s">
        <v>18</v>
      </c>
      <c r="P41" s="69" t="s">
        <v>48</v>
      </c>
      <c r="Q41" s="13" t="s">
        <v>19</v>
      </c>
      <c r="R41" s="13" t="s">
        <v>8</v>
      </c>
      <c r="S41" s="13" t="s">
        <v>22</v>
      </c>
      <c r="T41" s="13" t="s">
        <v>9</v>
      </c>
      <c r="U41" s="13" t="s">
        <v>10</v>
      </c>
      <c r="V41" s="13" t="s">
        <v>11</v>
      </c>
      <c r="W41" s="13" t="s">
        <v>12</v>
      </c>
      <c r="X41" s="13"/>
      <c r="Y41" s="69"/>
      <c r="Z41" s="70"/>
      <c r="AA41" s="69"/>
      <c r="AB41" s="69"/>
      <c r="AC41" s="69"/>
      <c r="AD41" s="69"/>
      <c r="AE41" s="69"/>
      <c r="AF41" s="69"/>
      <c r="AG41" s="69"/>
      <c r="AH41" s="9"/>
      <c r="AI41" s="73"/>
      <c r="AJ41" s="71"/>
      <c r="AK41" s="71"/>
      <c r="AL41" s="73"/>
      <c r="AM41" s="72"/>
      <c r="AN41" s="72"/>
      <c r="AO41" s="8"/>
      <c r="AP41" s="72"/>
      <c r="AQ41" s="67"/>
      <c r="AR41" s="67"/>
      <c r="AS41" s="67"/>
      <c r="AT41" s="68"/>
      <c r="AU41" s="76" t="s">
        <v>76</v>
      </c>
      <c r="AV41" s="74"/>
      <c r="AW41" s="74"/>
      <c r="AX41" s="80" t="s">
        <v>77</v>
      </c>
    </row>
    <row r="42" spans="1:52" ht="15.75" hidden="1" customHeight="1">
      <c r="A42" s="79"/>
      <c r="B42" s="67"/>
      <c r="C42" s="67"/>
      <c r="D42" s="67"/>
      <c r="E42" s="11"/>
      <c r="F42" s="67"/>
      <c r="G42" s="67"/>
      <c r="H42" s="11"/>
      <c r="I42" s="67"/>
      <c r="J42" s="11"/>
      <c r="K42" s="67"/>
      <c r="L42" s="11"/>
      <c r="M42" s="69"/>
      <c r="N42" s="69"/>
      <c r="O42" s="69"/>
      <c r="P42" s="69"/>
      <c r="Q42" s="13"/>
      <c r="R42" s="13"/>
      <c r="S42" s="13"/>
      <c r="T42" s="13"/>
      <c r="U42" s="13"/>
      <c r="V42" s="13"/>
      <c r="W42" s="13"/>
      <c r="X42" s="13"/>
      <c r="Y42" s="69"/>
      <c r="Z42" s="70"/>
      <c r="AA42" s="69"/>
      <c r="AB42" s="69"/>
      <c r="AC42" s="69"/>
      <c r="AD42" s="69"/>
      <c r="AE42" s="69"/>
      <c r="AF42" s="69"/>
      <c r="AG42" s="69"/>
      <c r="AH42" s="9"/>
      <c r="AI42" s="73"/>
      <c r="AJ42" s="71"/>
      <c r="AK42" s="71"/>
      <c r="AL42" s="73"/>
      <c r="AM42" s="72"/>
      <c r="AN42" s="72"/>
      <c r="AO42" s="8"/>
      <c r="AP42" s="72"/>
      <c r="AQ42" s="67"/>
      <c r="AR42" s="67"/>
      <c r="AS42" s="67"/>
      <c r="AT42" s="68"/>
      <c r="AU42" s="75"/>
      <c r="AV42" s="61"/>
      <c r="AW42" s="61"/>
      <c r="AX42" s="81"/>
    </row>
    <row r="43" spans="1:52" ht="16.5">
      <c r="A43" s="41" t="s">
        <v>7</v>
      </c>
      <c r="B43" s="42">
        <v>387</v>
      </c>
      <c r="C43" s="43">
        <f t="shared" ref="C43" si="37">B43/19114</f>
        <v>2.0246939416134771E-2</v>
      </c>
      <c r="D43" s="14">
        <v>0.25</v>
      </c>
      <c r="E43" s="15">
        <f t="shared" ref="E43" si="38">B43*D43</f>
        <v>96.75</v>
      </c>
      <c r="F43" s="14">
        <v>5452</v>
      </c>
      <c r="G43" s="14">
        <v>5.0000000000000001E-3</v>
      </c>
      <c r="H43" s="15">
        <f t="shared" ref="H43" si="39">F43*G43</f>
        <v>27.26</v>
      </c>
      <c r="I43" s="14"/>
      <c r="J43" s="15"/>
      <c r="K43" s="14">
        <v>2</v>
      </c>
      <c r="L43" s="15">
        <f t="shared" ref="L43" si="40">K43*10</f>
        <v>20</v>
      </c>
      <c r="M43" s="16">
        <v>91.4</v>
      </c>
      <c r="N43" s="16">
        <f t="shared" ref="N43" si="41">M43*1.1</f>
        <v>100.54000000000002</v>
      </c>
      <c r="O43" s="16">
        <v>50</v>
      </c>
      <c r="P43" s="16">
        <v>144.02000000000001</v>
      </c>
      <c r="Q43" s="17">
        <f t="shared" ref="Q43" si="42">N43+O43</f>
        <v>150.54000000000002</v>
      </c>
      <c r="R43" s="18">
        <v>50</v>
      </c>
      <c r="S43" s="18">
        <f t="shared" ref="S43" si="43">1885*C43</f>
        <v>38.165480799414041</v>
      </c>
      <c r="T43" s="19">
        <f t="shared" ref="T43" si="44">100*C43</f>
        <v>2.024693941613477</v>
      </c>
      <c r="U43" s="20">
        <f t="shared" ref="U43" si="45">324*C43</f>
        <v>6.5600083708276662</v>
      </c>
      <c r="V43" s="20">
        <f t="shared" ref="V43" si="46">300*C43</f>
        <v>6.0740818248404311</v>
      </c>
      <c r="W43" s="20">
        <f t="shared" ref="W43" si="47">150*C43</f>
        <v>3.0370409124202156</v>
      </c>
      <c r="X43" s="21">
        <f t="shared" ref="X43" si="48">R43+S43+T43+U43+V43</f>
        <v>102.82426493669561</v>
      </c>
      <c r="Y43" s="22">
        <v>10</v>
      </c>
      <c r="Z43" s="21">
        <f t="shared" ref="Z43" si="49">P43+X43+Y43+Q43</f>
        <v>407.38426493669562</v>
      </c>
      <c r="AA43" s="23">
        <v>619</v>
      </c>
      <c r="AB43" s="24">
        <f t="shared" ref="AB43" si="50">AA43-Z43</f>
        <v>211.61573506330438</v>
      </c>
      <c r="AC43" s="25">
        <f>AB43*0.9</f>
        <v>190.45416155697396</v>
      </c>
      <c r="AD43" s="24">
        <f t="shared" ref="AD43" si="51">3316*C43</f>
        <v>67.138851103902894</v>
      </c>
      <c r="AE43" s="26">
        <f t="shared" ref="AE43" si="52">AA43/18121</f>
        <v>3.415926273384471E-2</v>
      </c>
      <c r="AF43" s="26">
        <f>AA43/11559</f>
        <v>5.3551345272082357E-2</v>
      </c>
      <c r="AG43" s="26">
        <f t="shared" ref="AG43" si="53">3856*AE43</f>
        <v>131.71811710170519</v>
      </c>
      <c r="AH43" s="27">
        <f t="shared" ref="AH43" si="54">AG43-AD43</f>
        <v>64.579265997802295</v>
      </c>
      <c r="AI43" s="27">
        <f>3856*AF43</f>
        <v>206.49398736914958</v>
      </c>
      <c r="AJ43" s="28">
        <f t="shared" ref="AJ43" si="55">AA43-P43</f>
        <v>474.98</v>
      </c>
      <c r="AK43" s="28">
        <f>AJ43/11600</f>
        <v>4.0946551724137935E-2</v>
      </c>
      <c r="AL43" s="27">
        <f>3856*AK43</f>
        <v>157.88990344827587</v>
      </c>
      <c r="AM43" s="29">
        <f>4382*AE43-Y43</f>
        <v>139.68588929970753</v>
      </c>
      <c r="AN43" s="30">
        <f>4282*AF43-Y43</f>
        <v>219.30686045505666</v>
      </c>
      <c r="AO43" s="31"/>
      <c r="AP43" s="30">
        <f>4382*AK43-Y43</f>
        <v>169.42778965517243</v>
      </c>
      <c r="AQ43" s="32">
        <f>Q43/4</f>
        <v>37.635000000000005</v>
      </c>
      <c r="AR43" s="33">
        <f t="shared" ref="AR43" si="56">AA43-P43-AP43-AQ43</f>
        <v>267.91721034482759</v>
      </c>
      <c r="AS43" s="32">
        <f>3077*AK43</f>
        <v>125.99253965517242</v>
      </c>
      <c r="AT43" s="33">
        <f>AR43-AS43</f>
        <v>141.92467068965516</v>
      </c>
      <c r="AU43" s="50">
        <v>150000</v>
      </c>
      <c r="AV43" s="50">
        <v>960.5</v>
      </c>
      <c r="AW43" s="50">
        <v>960.5</v>
      </c>
      <c r="AX43" s="50">
        <v>150000</v>
      </c>
    </row>
    <row r="44" spans="1:52" ht="16.5">
      <c r="A44" s="41" t="s">
        <v>51</v>
      </c>
      <c r="B44" s="42"/>
      <c r="C44" s="43"/>
      <c r="D44" s="14"/>
      <c r="E44" s="15"/>
      <c r="F44" s="14"/>
      <c r="G44" s="14"/>
      <c r="H44" s="15"/>
      <c r="I44" s="14"/>
      <c r="J44" s="15"/>
      <c r="K44" s="14"/>
      <c r="L44" s="15"/>
      <c r="M44" s="16"/>
      <c r="N44" s="16"/>
      <c r="O44" s="16"/>
      <c r="P44" s="16"/>
      <c r="Q44" s="17"/>
      <c r="R44" s="18"/>
      <c r="S44" s="18"/>
      <c r="T44" s="19"/>
      <c r="U44" s="20"/>
      <c r="V44" s="20"/>
      <c r="W44" s="20"/>
      <c r="X44" s="21"/>
      <c r="Y44" s="22"/>
      <c r="Z44" s="21"/>
      <c r="AA44" s="23"/>
      <c r="AB44" s="24"/>
      <c r="AC44" s="25"/>
      <c r="AD44" s="24"/>
      <c r="AE44" s="26"/>
      <c r="AF44" s="26"/>
      <c r="AG44" s="26"/>
      <c r="AH44" s="27"/>
      <c r="AI44" s="27"/>
      <c r="AJ44" s="28"/>
      <c r="AK44" s="28"/>
      <c r="AL44" s="27"/>
      <c r="AM44" s="29"/>
      <c r="AN44" s="30"/>
      <c r="AO44" s="31"/>
      <c r="AP44" s="30"/>
      <c r="AQ44" s="32"/>
      <c r="AR44" s="33"/>
      <c r="AS44" s="32"/>
      <c r="AT44" s="33"/>
      <c r="AU44" s="50">
        <v>250000</v>
      </c>
      <c r="AV44" s="50">
        <v>907.7</v>
      </c>
      <c r="AW44" s="50">
        <v>907.7</v>
      </c>
      <c r="AX44" s="50">
        <v>250000</v>
      </c>
    </row>
    <row r="45" spans="1:52" ht="16.5">
      <c r="A45" s="41" t="s">
        <v>52</v>
      </c>
      <c r="B45" s="42">
        <v>645</v>
      </c>
      <c r="C45" s="43">
        <f t="shared" ref="C45:C47" si="57">B45/19114</f>
        <v>3.3744899026891283E-2</v>
      </c>
      <c r="D45" s="14">
        <v>0.25</v>
      </c>
      <c r="E45" s="15">
        <f t="shared" ref="E45:E47" si="58">B45*D45</f>
        <v>161.25</v>
      </c>
      <c r="F45" s="14"/>
      <c r="G45" s="14">
        <v>5.0000000000000001E-3</v>
      </c>
      <c r="H45" s="15">
        <f t="shared" ref="H45:H47" si="59">F45*G45</f>
        <v>0</v>
      </c>
      <c r="I45" s="14"/>
      <c r="J45" s="15"/>
      <c r="K45" s="14">
        <v>3</v>
      </c>
      <c r="L45" s="15">
        <f t="shared" ref="L45:L47" si="60">K45*10</f>
        <v>30</v>
      </c>
      <c r="M45" s="16">
        <v>61.9</v>
      </c>
      <c r="N45" s="16">
        <f t="shared" ref="N45:N47" si="61">M45*1.1</f>
        <v>68.09</v>
      </c>
      <c r="O45" s="16">
        <v>18</v>
      </c>
      <c r="P45" s="16">
        <f t="shared" ref="P45:P47" si="62">E45+H45+J45+L45</f>
        <v>191.25</v>
      </c>
      <c r="Q45" s="17">
        <f t="shared" ref="Q45:Q47" si="63">N45+O45</f>
        <v>86.09</v>
      </c>
      <c r="R45" s="18">
        <v>50</v>
      </c>
      <c r="S45" s="18">
        <f t="shared" ref="S45:S47" si="64">1885*C45</f>
        <v>63.609134665690071</v>
      </c>
      <c r="T45" s="19">
        <f t="shared" ref="T45:T47" si="65">100*C45</f>
        <v>3.3744899026891284</v>
      </c>
      <c r="U45" s="20">
        <f t="shared" ref="U45:U47" si="66">324*C45</f>
        <v>10.933347284712776</v>
      </c>
      <c r="V45" s="20">
        <f t="shared" ref="V45:V47" si="67">300*C45</f>
        <v>10.123469708067384</v>
      </c>
      <c r="W45" s="20">
        <f t="shared" ref="W45:W47" si="68">150*C45</f>
        <v>5.0617348540336922</v>
      </c>
      <c r="X45" s="21">
        <f t="shared" ref="X45:X47" si="69">R45+S45+T45+U45+V45</f>
        <v>138.04044156115938</v>
      </c>
      <c r="Y45" s="22">
        <v>15</v>
      </c>
      <c r="Z45" s="21">
        <f t="shared" ref="Z45:Z47" si="70">P45+X45+Y45+Q45</f>
        <v>430.38044156115939</v>
      </c>
      <c r="AA45" s="23">
        <v>784</v>
      </c>
      <c r="AB45" s="24">
        <f t="shared" ref="AB45:AB47" si="71">AA45-Z45</f>
        <v>353.61955843884061</v>
      </c>
      <c r="AC45" s="25">
        <f>AB45*0.9</f>
        <v>318.25760259495655</v>
      </c>
      <c r="AD45" s="24">
        <f t="shared" ref="AD45:AD47" si="72">3316*C45</f>
        <v>111.89808517317149</v>
      </c>
      <c r="AE45" s="26">
        <f t="shared" ref="AE45:AE47" si="73">AA45/18121</f>
        <v>4.3264720490039182E-2</v>
      </c>
      <c r="AF45" s="26">
        <f t="shared" ref="AF45:AF47" si="74">AA45/11559</f>
        <v>6.7825936499697204E-2</v>
      </c>
      <c r="AG45" s="26">
        <f t="shared" ref="AG45:AG47" si="75">3856*AE45</f>
        <v>166.82876220959108</v>
      </c>
      <c r="AH45" s="27">
        <f t="shared" ref="AH45:AH47" si="76">AG45-AD45</f>
        <v>54.930677036419581</v>
      </c>
      <c r="AI45" s="27">
        <f t="shared" ref="AI45:AI47" si="77">3856*AF45</f>
        <v>261.53681114283239</v>
      </c>
      <c r="AJ45" s="28">
        <f t="shared" ref="AJ45:AJ47" si="78">AA45-P45</f>
        <v>592.75</v>
      </c>
      <c r="AK45" s="28">
        <f t="shared" ref="AK45:AK47" si="79">AJ45/11600</f>
        <v>5.1099137931034481E-2</v>
      </c>
      <c r="AL45" s="27">
        <f t="shared" ref="AL45:AL47" si="80">3856*AK45</f>
        <v>197.03827586206896</v>
      </c>
      <c r="AM45" s="29">
        <f t="shared" ref="AM45:AM47" si="81">4382*AE45-Y45</f>
        <v>174.5860051873517</v>
      </c>
      <c r="AN45" s="30">
        <f t="shared" ref="AN45:AN47" si="82">4282*AF45-Y45</f>
        <v>275.43066009170343</v>
      </c>
      <c r="AO45" s="31"/>
      <c r="AP45" s="30">
        <f t="shared" ref="AP45:AP47" si="83">4382*AK45-Y45</f>
        <v>208.9164224137931</v>
      </c>
      <c r="AQ45" s="32">
        <f t="shared" ref="AQ45:AQ47" si="84">Q45/4</f>
        <v>21.522500000000001</v>
      </c>
      <c r="AR45" s="33">
        <f t="shared" ref="AR45:AR47" si="85">AA45-P45-AP45-AQ45</f>
        <v>362.31107758620692</v>
      </c>
      <c r="AS45" s="32">
        <f t="shared" ref="AS45:AS47" si="86">3077*AK45</f>
        <v>157.23204741379311</v>
      </c>
      <c r="AT45" s="33">
        <f t="shared" ref="AT45:AT47" si="87">AR45-AS45</f>
        <v>205.07903017241381</v>
      </c>
      <c r="AU45" s="50">
        <v>185000</v>
      </c>
      <c r="AV45" s="50">
        <v>1539.1</v>
      </c>
      <c r="AW45" s="50">
        <v>1539.1</v>
      </c>
      <c r="AX45" s="50">
        <v>185000</v>
      </c>
    </row>
    <row r="46" spans="1:52" ht="16.5">
      <c r="A46" s="41" t="s">
        <v>53</v>
      </c>
      <c r="B46" s="42">
        <v>2617</v>
      </c>
      <c r="C46" s="43">
        <f t="shared" si="57"/>
        <v>0.13691535000523178</v>
      </c>
      <c r="D46" s="14">
        <v>0.25</v>
      </c>
      <c r="E46" s="15">
        <f t="shared" si="58"/>
        <v>654.25</v>
      </c>
      <c r="F46" s="14">
        <v>38344.199999999997</v>
      </c>
      <c r="G46" s="14">
        <v>5.0000000000000001E-3</v>
      </c>
      <c r="H46" s="15">
        <f t="shared" si="59"/>
        <v>191.721</v>
      </c>
      <c r="I46" s="14"/>
      <c r="J46" s="15"/>
      <c r="K46" s="14">
        <v>13</v>
      </c>
      <c r="L46" s="15">
        <f t="shared" si="60"/>
        <v>130</v>
      </c>
      <c r="M46" s="16">
        <v>307.60000000000002</v>
      </c>
      <c r="N46" s="16">
        <f t="shared" si="61"/>
        <v>338.36000000000007</v>
      </c>
      <c r="O46" s="16">
        <v>70</v>
      </c>
      <c r="P46" s="34">
        <f t="shared" si="62"/>
        <v>975.971</v>
      </c>
      <c r="Q46" s="17">
        <f t="shared" si="63"/>
        <v>408.36000000000007</v>
      </c>
      <c r="R46" s="18">
        <v>50</v>
      </c>
      <c r="S46" s="18">
        <f t="shared" si="64"/>
        <v>258.08543475986193</v>
      </c>
      <c r="T46" s="19">
        <f t="shared" si="65"/>
        <v>13.691535000523178</v>
      </c>
      <c r="U46" s="20">
        <f t="shared" si="66"/>
        <v>44.360573401695099</v>
      </c>
      <c r="V46" s="20">
        <f t="shared" si="67"/>
        <v>41.07460500156953</v>
      </c>
      <c r="W46" s="20">
        <f t="shared" si="68"/>
        <v>20.537302500784765</v>
      </c>
      <c r="X46" s="21">
        <f t="shared" si="69"/>
        <v>407.21214816364972</v>
      </c>
      <c r="Y46" s="22">
        <v>189</v>
      </c>
      <c r="Z46" s="21">
        <f t="shared" si="70"/>
        <v>1980.5431481636499</v>
      </c>
      <c r="AA46" s="23">
        <v>1976</v>
      </c>
      <c r="AB46" s="24">
        <f t="shared" si="71"/>
        <v>-4.5431481636499029</v>
      </c>
      <c r="AC46" s="25"/>
      <c r="AD46" s="24">
        <f t="shared" si="72"/>
        <v>454.01130061734858</v>
      </c>
      <c r="AE46" s="26">
        <f t="shared" si="73"/>
        <v>0.1090447547044865</v>
      </c>
      <c r="AF46" s="26">
        <f t="shared" si="74"/>
        <v>0.17094904403495112</v>
      </c>
      <c r="AG46" s="26">
        <f t="shared" si="75"/>
        <v>420.47657414049996</v>
      </c>
      <c r="AH46" s="27">
        <f t="shared" si="76"/>
        <v>-33.534726476848618</v>
      </c>
      <c r="AI46" s="27">
        <f t="shared" si="77"/>
        <v>659.1795137987715</v>
      </c>
      <c r="AJ46" s="28">
        <f t="shared" si="78"/>
        <v>1000.029</v>
      </c>
      <c r="AK46" s="28">
        <f t="shared" si="79"/>
        <v>8.6209396551724132E-2</v>
      </c>
      <c r="AL46" s="27">
        <f t="shared" si="80"/>
        <v>332.42343310344825</v>
      </c>
      <c r="AM46" s="29">
        <f t="shared" si="81"/>
        <v>288.83411511505989</v>
      </c>
      <c r="AN46" s="30">
        <f t="shared" si="82"/>
        <v>543.00380655766071</v>
      </c>
      <c r="AO46" s="31"/>
      <c r="AP46" s="30">
        <f t="shared" si="83"/>
        <v>188.76957568965514</v>
      </c>
      <c r="AQ46" s="32">
        <f t="shared" si="84"/>
        <v>102.09000000000002</v>
      </c>
      <c r="AR46" s="33">
        <f t="shared" si="85"/>
        <v>709.16942431034488</v>
      </c>
      <c r="AS46" s="32">
        <f t="shared" si="86"/>
        <v>265.26631318965514</v>
      </c>
      <c r="AT46" s="33">
        <f t="shared" si="87"/>
        <v>443.90311112068974</v>
      </c>
      <c r="AU46" s="50">
        <v>320700</v>
      </c>
      <c r="AV46" s="50">
        <v>2610.1999999999998</v>
      </c>
      <c r="AW46" s="50">
        <v>2610.1999999999998</v>
      </c>
      <c r="AX46" s="50">
        <v>320700</v>
      </c>
    </row>
    <row r="47" spans="1:52" ht="16.5">
      <c r="A47" s="41" t="s">
        <v>54</v>
      </c>
      <c r="B47" s="42">
        <v>1465</v>
      </c>
      <c r="C47" s="43">
        <f t="shared" si="57"/>
        <v>7.6645390813016634E-2</v>
      </c>
      <c r="D47" s="14">
        <v>0.25</v>
      </c>
      <c r="E47" s="15">
        <f t="shared" si="58"/>
        <v>366.25</v>
      </c>
      <c r="F47" s="14">
        <v>14004</v>
      </c>
      <c r="G47" s="14">
        <v>5.0000000000000001E-3</v>
      </c>
      <c r="H47" s="15">
        <f t="shared" si="59"/>
        <v>70.02</v>
      </c>
      <c r="I47" s="14"/>
      <c r="J47" s="15"/>
      <c r="K47" s="14">
        <v>13</v>
      </c>
      <c r="L47" s="15">
        <f t="shared" si="60"/>
        <v>130</v>
      </c>
      <c r="M47" s="16">
        <f>234+61.5</f>
        <v>295.5</v>
      </c>
      <c r="N47" s="16">
        <f t="shared" si="61"/>
        <v>325.05</v>
      </c>
      <c r="O47" s="16"/>
      <c r="P47" s="34">
        <f t="shared" si="62"/>
        <v>566.27</v>
      </c>
      <c r="Q47" s="17">
        <f t="shared" si="63"/>
        <v>325.05</v>
      </c>
      <c r="R47" s="18">
        <v>50</v>
      </c>
      <c r="S47" s="18">
        <f t="shared" si="64"/>
        <v>144.47656168253636</v>
      </c>
      <c r="T47" s="19">
        <f t="shared" si="65"/>
        <v>7.6645390813016636</v>
      </c>
      <c r="U47" s="20">
        <f t="shared" si="66"/>
        <v>24.83310662341739</v>
      </c>
      <c r="V47" s="20">
        <f t="shared" si="67"/>
        <v>22.993617243904989</v>
      </c>
      <c r="W47" s="20">
        <f t="shared" si="68"/>
        <v>11.496808621952495</v>
      </c>
      <c r="X47" s="21">
        <f t="shared" si="69"/>
        <v>249.9678246311604</v>
      </c>
      <c r="Y47" s="22">
        <v>65</v>
      </c>
      <c r="Z47" s="21">
        <f t="shared" si="70"/>
        <v>1206.2878246311604</v>
      </c>
      <c r="AA47" s="23">
        <v>1311</v>
      </c>
      <c r="AB47" s="24">
        <f t="shared" si="71"/>
        <v>104.71217536883955</v>
      </c>
      <c r="AC47" s="25">
        <f>AB47*0.9</f>
        <v>94.240957831955598</v>
      </c>
      <c r="AD47" s="24">
        <f t="shared" si="72"/>
        <v>254.15611593596316</v>
      </c>
      <c r="AE47" s="26">
        <f t="shared" si="73"/>
        <v>7.2347000717399704E-2</v>
      </c>
      <c r="AF47" s="26">
        <f t="shared" si="74"/>
        <v>0.11341811575395795</v>
      </c>
      <c r="AG47" s="26">
        <f t="shared" si="75"/>
        <v>278.97003476629328</v>
      </c>
      <c r="AH47" s="27">
        <f t="shared" si="76"/>
        <v>24.813918830330124</v>
      </c>
      <c r="AI47" s="27">
        <f t="shared" si="77"/>
        <v>437.34025434726186</v>
      </c>
      <c r="AJ47" s="28">
        <f t="shared" si="78"/>
        <v>744.73</v>
      </c>
      <c r="AK47" s="28">
        <f t="shared" si="79"/>
        <v>6.4200862068965525E-2</v>
      </c>
      <c r="AL47" s="27">
        <f t="shared" si="80"/>
        <v>247.55852413793107</v>
      </c>
      <c r="AM47" s="29">
        <f t="shared" si="81"/>
        <v>252.0245571436455</v>
      </c>
      <c r="AN47" s="30">
        <f t="shared" si="82"/>
        <v>420.65637165844794</v>
      </c>
      <c r="AO47" s="31"/>
      <c r="AP47" s="30">
        <f t="shared" si="83"/>
        <v>216.32817758620695</v>
      </c>
      <c r="AQ47" s="32">
        <f t="shared" si="84"/>
        <v>81.262500000000003</v>
      </c>
      <c r="AR47" s="33">
        <f t="shared" si="85"/>
        <v>447.13932241379308</v>
      </c>
      <c r="AS47" s="32">
        <f t="shared" si="86"/>
        <v>197.54605258620691</v>
      </c>
      <c r="AT47" s="33">
        <f t="shared" si="87"/>
        <v>249.59326982758617</v>
      </c>
      <c r="AU47" s="50">
        <v>328700</v>
      </c>
      <c r="AV47" s="50">
        <v>2156.3000000000002</v>
      </c>
      <c r="AW47" s="50">
        <v>2156.3000000000002</v>
      </c>
      <c r="AX47" s="50">
        <v>328700</v>
      </c>
    </row>
    <row r="48" spans="1:52" ht="16.5">
      <c r="A48" s="41" t="s">
        <v>55</v>
      </c>
      <c r="B48" s="42"/>
      <c r="C48" s="43"/>
      <c r="D48" s="14"/>
      <c r="E48" s="15"/>
      <c r="F48" s="14"/>
      <c r="G48" s="14"/>
      <c r="H48" s="15"/>
      <c r="I48" s="14"/>
      <c r="J48" s="15"/>
      <c r="K48" s="14"/>
      <c r="L48" s="15"/>
      <c r="M48" s="16"/>
      <c r="N48" s="16"/>
      <c r="O48" s="16"/>
      <c r="P48" s="34"/>
      <c r="Q48" s="17"/>
      <c r="R48" s="18"/>
      <c r="S48" s="18"/>
      <c r="T48" s="19"/>
      <c r="U48" s="20"/>
      <c r="V48" s="20"/>
      <c r="W48" s="20"/>
      <c r="X48" s="21"/>
      <c r="Y48" s="22"/>
      <c r="Z48" s="21"/>
      <c r="AA48" s="23"/>
      <c r="AB48" s="24"/>
      <c r="AC48" s="25"/>
      <c r="AD48" s="24"/>
      <c r="AE48" s="26"/>
      <c r="AF48" s="26"/>
      <c r="AG48" s="26"/>
      <c r="AH48" s="27"/>
      <c r="AI48" s="27"/>
      <c r="AJ48" s="28"/>
      <c r="AK48" s="28"/>
      <c r="AL48" s="27"/>
      <c r="AM48" s="29"/>
      <c r="AN48" s="30"/>
      <c r="AO48" s="31"/>
      <c r="AP48" s="30"/>
      <c r="AQ48" s="32"/>
      <c r="AR48" s="33"/>
      <c r="AS48" s="32"/>
      <c r="AT48" s="33"/>
      <c r="AU48" s="50">
        <v>227000</v>
      </c>
      <c r="AV48" s="50">
        <v>1598.2</v>
      </c>
      <c r="AW48" s="50">
        <v>1598.2</v>
      </c>
      <c r="AX48" s="50">
        <v>227000</v>
      </c>
    </row>
    <row r="49" spans="1:50" ht="16.5">
      <c r="A49" s="41" t="s">
        <v>56</v>
      </c>
      <c r="B49" s="42">
        <v>494</v>
      </c>
      <c r="C49" s="43">
        <f t="shared" ref="C49:C53" si="88">B49/19114</f>
        <v>2.584493041749503E-2</v>
      </c>
      <c r="D49" s="14">
        <v>0.25</v>
      </c>
      <c r="E49" s="15">
        <f t="shared" ref="E49:E53" si="89">B49*D49</f>
        <v>123.5</v>
      </c>
      <c r="F49" s="14">
        <v>4833</v>
      </c>
      <c r="G49" s="14">
        <v>5.0000000000000001E-3</v>
      </c>
      <c r="H49" s="15">
        <f t="shared" ref="H49:H53" si="90">F49*G49</f>
        <v>24.164999999999999</v>
      </c>
      <c r="I49" s="14"/>
      <c r="J49" s="15"/>
      <c r="K49" s="14">
        <v>2</v>
      </c>
      <c r="L49" s="15">
        <f t="shared" ref="L49:L53" si="91">K49*10</f>
        <v>20</v>
      </c>
      <c r="M49" s="16">
        <v>124.2</v>
      </c>
      <c r="N49" s="16">
        <f t="shared" ref="N49:N53" si="92">M49*1.1</f>
        <v>136.62</v>
      </c>
      <c r="O49" s="16">
        <v>230</v>
      </c>
      <c r="P49" s="34">
        <f t="shared" ref="P49:P53" si="93">E49+H49+J49+L49</f>
        <v>167.66499999999999</v>
      </c>
      <c r="Q49" s="17">
        <f t="shared" ref="Q49:Q53" si="94">N49+O49</f>
        <v>366.62</v>
      </c>
      <c r="R49" s="18">
        <v>50</v>
      </c>
      <c r="S49" s="18">
        <f t="shared" ref="S49:S53" si="95">1885*C49</f>
        <v>48.717693836978135</v>
      </c>
      <c r="T49" s="19">
        <f t="shared" ref="T49:T53" si="96">100*C49</f>
        <v>2.5844930417495031</v>
      </c>
      <c r="U49" s="20">
        <f t="shared" ref="U49:U53" si="97">324*C49</f>
        <v>8.3737574552683895</v>
      </c>
      <c r="V49" s="20">
        <f t="shared" ref="V49:V53" si="98">300*C49</f>
        <v>7.7534791252485089</v>
      </c>
      <c r="W49" s="20">
        <f t="shared" ref="W49:W53" si="99">150*C49</f>
        <v>3.8767395626242545</v>
      </c>
      <c r="X49" s="21">
        <f t="shared" ref="X49:X53" si="100">R49+S49+T49+U49+V49</f>
        <v>117.42942345924452</v>
      </c>
      <c r="Y49" s="22">
        <v>10</v>
      </c>
      <c r="Z49" s="21">
        <f t="shared" ref="Z49:Z53" si="101">P49+X49+Y49+Q49</f>
        <v>661.71442345924447</v>
      </c>
      <c r="AA49" s="23">
        <v>646</v>
      </c>
      <c r="AB49" s="24">
        <f t="shared" ref="AB49:AB53" si="102">AA49-Z49</f>
        <v>-15.714423459244472</v>
      </c>
      <c r="AC49" s="25"/>
      <c r="AD49" s="24">
        <f t="shared" ref="AD49:AD53" si="103">3316*C49</f>
        <v>85.70178926441352</v>
      </c>
      <c r="AE49" s="26">
        <f t="shared" ref="AE49:AE53" si="104">AA49/18121</f>
        <v>3.5649246730312896E-2</v>
      </c>
      <c r="AF49" s="26">
        <f t="shared" ref="AF49:AF53" si="105">AA49/11559</f>
        <v>5.588718747296479E-2</v>
      </c>
      <c r="AG49" s="26">
        <f t="shared" ref="AG49:AG53" si="106">3856*AE49</f>
        <v>137.46349539208651</v>
      </c>
      <c r="AH49" s="27">
        <f t="shared" ref="AH49:AH53" si="107">AG49-AD49</f>
        <v>51.761706127672994</v>
      </c>
      <c r="AI49" s="27">
        <f t="shared" ref="AI49:AI53" si="108">3856*AF49</f>
        <v>215.50099489575223</v>
      </c>
      <c r="AJ49" s="28">
        <f t="shared" ref="AJ49:AJ53" si="109">AA49-P49</f>
        <v>478.33500000000004</v>
      </c>
      <c r="AK49" s="28">
        <f t="shared" ref="AK49:AK53" si="110">AJ49/11600</f>
        <v>4.1235775862068967E-2</v>
      </c>
      <c r="AL49" s="27">
        <f t="shared" ref="AL49:AL53" si="111">3856*AK49</f>
        <v>159.00515172413793</v>
      </c>
      <c r="AM49" s="29">
        <f t="shared" ref="AM49:AM53" si="112">4382*AE49-Y49</f>
        <v>146.2149991722311</v>
      </c>
      <c r="AN49" s="30">
        <f t="shared" ref="AN49:AN53" si="113">4282*AF49-Y49</f>
        <v>229.30893675923522</v>
      </c>
      <c r="AO49" s="31"/>
      <c r="AP49" s="30">
        <f t="shared" ref="AP49:AP53" si="114">4382*AK49-Y49</f>
        <v>170.69516982758623</v>
      </c>
      <c r="AQ49" s="32">
        <f t="shared" ref="AQ49:AQ53" si="115">Q49/4</f>
        <v>91.655000000000001</v>
      </c>
      <c r="AR49" s="33">
        <f t="shared" ref="AR49:AR53" si="116">AA49-P49-AP49-AQ49</f>
        <v>215.98483017241378</v>
      </c>
      <c r="AS49" s="32">
        <f t="shared" ref="AS49:AS53" si="117">3077*AK49</f>
        <v>126.88248232758622</v>
      </c>
      <c r="AT49" s="33">
        <f t="shared" ref="AT49:AT53" si="118">AR49-AS49</f>
        <v>89.102347844827563</v>
      </c>
      <c r="AU49" s="50">
        <v>202200</v>
      </c>
      <c r="AV49" s="50">
        <v>1235.7</v>
      </c>
      <c r="AW49" s="50">
        <v>1235.7</v>
      </c>
      <c r="AX49" s="50">
        <v>202200</v>
      </c>
    </row>
    <row r="50" spans="1:50" ht="16.5">
      <c r="A50" s="41" t="s">
        <v>57</v>
      </c>
      <c r="B50" s="42">
        <v>641</v>
      </c>
      <c r="C50" s="43">
        <f t="shared" si="88"/>
        <v>3.3535628335251651E-2</v>
      </c>
      <c r="D50" s="14">
        <v>0.25</v>
      </c>
      <c r="E50" s="15">
        <f t="shared" si="89"/>
        <v>160.25</v>
      </c>
      <c r="F50" s="14">
        <v>7204.5</v>
      </c>
      <c r="G50" s="14">
        <v>5.0000000000000001E-3</v>
      </c>
      <c r="H50" s="15">
        <f t="shared" si="90"/>
        <v>36.022500000000001</v>
      </c>
      <c r="I50" s="14"/>
      <c r="J50" s="15"/>
      <c r="K50" s="14">
        <v>8</v>
      </c>
      <c r="L50" s="15">
        <f t="shared" si="91"/>
        <v>80</v>
      </c>
      <c r="M50" s="16">
        <v>212.5</v>
      </c>
      <c r="N50" s="16">
        <f t="shared" si="92"/>
        <v>233.75000000000003</v>
      </c>
      <c r="O50" s="16">
        <v>230</v>
      </c>
      <c r="P50" s="34">
        <f t="shared" si="93"/>
        <v>276.27250000000004</v>
      </c>
      <c r="Q50" s="17">
        <f t="shared" si="94"/>
        <v>463.75</v>
      </c>
      <c r="R50" s="18">
        <v>50</v>
      </c>
      <c r="S50" s="18">
        <f t="shared" si="95"/>
        <v>63.214659411949363</v>
      </c>
      <c r="T50" s="19">
        <f t="shared" si="96"/>
        <v>3.353562833525165</v>
      </c>
      <c r="U50" s="20">
        <f t="shared" si="97"/>
        <v>10.865543580621535</v>
      </c>
      <c r="V50" s="20">
        <f t="shared" si="98"/>
        <v>10.060688500575495</v>
      </c>
      <c r="W50" s="20">
        <f t="shared" si="99"/>
        <v>5.0303442502877473</v>
      </c>
      <c r="X50" s="21">
        <f t="shared" si="100"/>
        <v>137.49445432667153</v>
      </c>
      <c r="Y50" s="22">
        <v>25</v>
      </c>
      <c r="Z50" s="21">
        <f t="shared" si="101"/>
        <v>902.51695432667157</v>
      </c>
      <c r="AA50" s="23">
        <v>783</v>
      </c>
      <c r="AB50" s="24">
        <f t="shared" si="102"/>
        <v>-119.51695432667157</v>
      </c>
      <c r="AC50" s="25"/>
      <c r="AD50" s="24">
        <f t="shared" si="103"/>
        <v>111.20414355969447</v>
      </c>
      <c r="AE50" s="26">
        <f t="shared" si="104"/>
        <v>4.3209535897577395E-2</v>
      </c>
      <c r="AF50" s="26">
        <f t="shared" si="105"/>
        <v>6.773942382559045E-2</v>
      </c>
      <c r="AG50" s="26">
        <f t="shared" si="106"/>
        <v>166.61597042105842</v>
      </c>
      <c r="AH50" s="27">
        <f t="shared" si="107"/>
        <v>55.411826861363949</v>
      </c>
      <c r="AI50" s="27">
        <f t="shared" si="108"/>
        <v>261.20321827147677</v>
      </c>
      <c r="AJ50" s="28">
        <f t="shared" si="109"/>
        <v>506.72749999999996</v>
      </c>
      <c r="AK50" s="28">
        <f t="shared" si="110"/>
        <v>4.3683405172413793E-2</v>
      </c>
      <c r="AL50" s="27">
        <f t="shared" si="111"/>
        <v>168.44321034482758</v>
      </c>
      <c r="AM50" s="29">
        <f t="shared" si="112"/>
        <v>164.34418630318413</v>
      </c>
      <c r="AN50" s="30">
        <f t="shared" si="113"/>
        <v>265.06021282117831</v>
      </c>
      <c r="AO50" s="31"/>
      <c r="AP50" s="30">
        <f t="shared" si="114"/>
        <v>166.42068146551725</v>
      </c>
      <c r="AQ50" s="32">
        <f t="shared" si="115"/>
        <v>115.9375</v>
      </c>
      <c r="AR50" s="33">
        <f t="shared" si="116"/>
        <v>224.36931853448272</v>
      </c>
      <c r="AS50" s="32">
        <f t="shared" si="117"/>
        <v>134.41383771551725</v>
      </c>
      <c r="AT50" s="33">
        <f t="shared" si="118"/>
        <v>89.955480818965469</v>
      </c>
      <c r="AU50" s="50">
        <v>150000</v>
      </c>
      <c r="AV50" s="50">
        <v>1357.3</v>
      </c>
      <c r="AW50" s="50">
        <v>1357.3</v>
      </c>
      <c r="AX50" s="50">
        <v>150000</v>
      </c>
    </row>
    <row r="51" spans="1:50" ht="16.5">
      <c r="A51" s="41" t="s">
        <v>58</v>
      </c>
      <c r="B51" s="42">
        <v>625</v>
      </c>
      <c r="C51" s="43">
        <f t="shared" si="88"/>
        <v>3.2698545568693102E-2</v>
      </c>
      <c r="D51" s="14">
        <v>0.25</v>
      </c>
      <c r="E51" s="15">
        <f t="shared" si="89"/>
        <v>156.25</v>
      </c>
      <c r="F51" s="14">
        <v>7340</v>
      </c>
      <c r="G51" s="14">
        <v>5.0000000000000001E-3</v>
      </c>
      <c r="H51" s="15">
        <f t="shared" si="90"/>
        <v>36.700000000000003</v>
      </c>
      <c r="I51" s="14"/>
      <c r="J51" s="15"/>
      <c r="K51" s="14">
        <v>4</v>
      </c>
      <c r="L51" s="15">
        <f t="shared" si="91"/>
        <v>40</v>
      </c>
      <c r="M51" s="16"/>
      <c r="N51" s="16">
        <f t="shared" si="92"/>
        <v>0</v>
      </c>
      <c r="O51" s="16"/>
      <c r="P51" s="34">
        <f t="shared" si="93"/>
        <v>232.95</v>
      </c>
      <c r="Q51" s="17">
        <f t="shared" si="94"/>
        <v>0</v>
      </c>
      <c r="R51" s="18">
        <v>50</v>
      </c>
      <c r="S51" s="18">
        <f t="shared" si="95"/>
        <v>61.636758396986494</v>
      </c>
      <c r="T51" s="19">
        <f t="shared" si="96"/>
        <v>3.2698545568693103</v>
      </c>
      <c r="U51" s="20">
        <f t="shared" si="97"/>
        <v>10.594328764256565</v>
      </c>
      <c r="V51" s="20">
        <f t="shared" si="98"/>
        <v>9.8095636706079308</v>
      </c>
      <c r="W51" s="20">
        <f t="shared" si="99"/>
        <v>4.9047818353039654</v>
      </c>
      <c r="X51" s="21">
        <f t="shared" si="100"/>
        <v>135.31050538872029</v>
      </c>
      <c r="Y51" s="22">
        <v>20</v>
      </c>
      <c r="Z51" s="21">
        <f t="shared" si="101"/>
        <v>388.26050538872028</v>
      </c>
      <c r="AA51" s="23">
        <v>777</v>
      </c>
      <c r="AB51" s="24">
        <f t="shared" si="102"/>
        <v>388.73949461127972</v>
      </c>
      <c r="AC51" s="25">
        <f t="shared" ref="AC51:AC53" si="119">AB51*0.9</f>
        <v>349.86554515015177</v>
      </c>
      <c r="AD51" s="24">
        <f t="shared" si="103"/>
        <v>108.42837710578632</v>
      </c>
      <c r="AE51" s="26">
        <f t="shared" si="104"/>
        <v>4.2878428342806689E-2</v>
      </c>
      <c r="AF51" s="26">
        <f t="shared" si="105"/>
        <v>6.7220347780949916E-2</v>
      </c>
      <c r="AG51" s="26">
        <f t="shared" si="106"/>
        <v>165.3392196898626</v>
      </c>
      <c r="AH51" s="27">
        <f t="shared" si="107"/>
        <v>56.910842584076278</v>
      </c>
      <c r="AI51" s="27">
        <f t="shared" si="108"/>
        <v>259.20166104334288</v>
      </c>
      <c r="AJ51" s="28">
        <f t="shared" si="109"/>
        <v>544.04999999999995</v>
      </c>
      <c r="AK51" s="28">
        <f t="shared" si="110"/>
        <v>4.6900862068965515E-2</v>
      </c>
      <c r="AL51" s="27">
        <f t="shared" si="111"/>
        <v>180.84972413793102</v>
      </c>
      <c r="AM51" s="29">
        <f t="shared" si="112"/>
        <v>167.8932729981789</v>
      </c>
      <c r="AN51" s="30">
        <f t="shared" si="113"/>
        <v>267.83752919802754</v>
      </c>
      <c r="AO51" s="31"/>
      <c r="AP51" s="30">
        <f t="shared" si="114"/>
        <v>185.51957758620688</v>
      </c>
      <c r="AQ51" s="32">
        <f t="shared" si="115"/>
        <v>0</v>
      </c>
      <c r="AR51" s="33">
        <f t="shared" si="116"/>
        <v>358.53042241379308</v>
      </c>
      <c r="AS51" s="32">
        <f t="shared" si="117"/>
        <v>144.31395258620688</v>
      </c>
      <c r="AT51" s="33">
        <f t="shared" si="118"/>
        <v>214.2164698275862</v>
      </c>
      <c r="AU51" s="50">
        <v>202500</v>
      </c>
      <c r="AV51" s="50">
        <v>1440.5</v>
      </c>
      <c r="AW51" s="50">
        <v>1440.5</v>
      </c>
      <c r="AX51" s="50">
        <v>202500</v>
      </c>
    </row>
    <row r="52" spans="1:50" ht="16.5">
      <c r="A52" s="41" t="s">
        <v>59</v>
      </c>
      <c r="B52" s="42">
        <v>588</v>
      </c>
      <c r="C52" s="43">
        <f t="shared" si="88"/>
        <v>3.0762791671026472E-2</v>
      </c>
      <c r="D52" s="14">
        <v>0.25</v>
      </c>
      <c r="E52" s="15">
        <f t="shared" si="89"/>
        <v>147</v>
      </c>
      <c r="F52" s="14"/>
      <c r="G52" s="14">
        <v>5.0000000000000001E-3</v>
      </c>
      <c r="H52" s="15">
        <f t="shared" si="90"/>
        <v>0</v>
      </c>
      <c r="I52" s="14"/>
      <c r="J52" s="15"/>
      <c r="K52" s="14">
        <v>1</v>
      </c>
      <c r="L52" s="15">
        <f t="shared" si="91"/>
        <v>10</v>
      </c>
      <c r="M52" s="16">
        <v>81.099999999999994</v>
      </c>
      <c r="N52" s="16">
        <f t="shared" si="92"/>
        <v>89.210000000000008</v>
      </c>
      <c r="O52" s="16">
        <v>25</v>
      </c>
      <c r="P52" s="34">
        <f t="shared" si="93"/>
        <v>157</v>
      </c>
      <c r="Q52" s="17">
        <f t="shared" si="94"/>
        <v>114.21000000000001</v>
      </c>
      <c r="R52" s="18">
        <v>50</v>
      </c>
      <c r="S52" s="18">
        <f t="shared" si="95"/>
        <v>57.987862299884902</v>
      </c>
      <c r="T52" s="19">
        <f t="shared" si="96"/>
        <v>3.0762791671026473</v>
      </c>
      <c r="U52" s="20">
        <f t="shared" si="97"/>
        <v>9.9671445014125766</v>
      </c>
      <c r="V52" s="20">
        <f t="shared" si="98"/>
        <v>9.2288375013079413</v>
      </c>
      <c r="W52" s="20">
        <f t="shared" si="99"/>
        <v>4.6144187506539707</v>
      </c>
      <c r="X52" s="21">
        <f t="shared" si="100"/>
        <v>130.26012346970808</v>
      </c>
      <c r="Y52" s="22">
        <v>13</v>
      </c>
      <c r="Z52" s="21">
        <f t="shared" si="101"/>
        <v>414.47012346970814</v>
      </c>
      <c r="AA52" s="23">
        <v>764</v>
      </c>
      <c r="AB52" s="24">
        <f t="shared" si="102"/>
        <v>349.52987653029186</v>
      </c>
      <c r="AC52" s="25">
        <f t="shared" si="119"/>
        <v>314.57688887726266</v>
      </c>
      <c r="AD52" s="24">
        <f t="shared" si="103"/>
        <v>102.00941718112378</v>
      </c>
      <c r="AE52" s="26">
        <f t="shared" si="104"/>
        <v>4.216102864080349E-2</v>
      </c>
      <c r="AF52" s="26">
        <f t="shared" si="105"/>
        <v>6.6095683017562079E-2</v>
      </c>
      <c r="AG52" s="26">
        <f t="shared" si="106"/>
        <v>162.57292643893825</v>
      </c>
      <c r="AH52" s="27">
        <f t="shared" si="107"/>
        <v>60.563509257814474</v>
      </c>
      <c r="AI52" s="27">
        <f t="shared" si="108"/>
        <v>254.86495371571937</v>
      </c>
      <c r="AJ52" s="28">
        <f t="shared" si="109"/>
        <v>607</v>
      </c>
      <c r="AK52" s="28">
        <f t="shared" si="110"/>
        <v>5.2327586206896551E-2</v>
      </c>
      <c r="AL52" s="27">
        <f t="shared" si="111"/>
        <v>201.77517241379309</v>
      </c>
      <c r="AM52" s="29">
        <f t="shared" si="112"/>
        <v>171.7496275040009</v>
      </c>
      <c r="AN52" s="30">
        <f t="shared" si="113"/>
        <v>270.02171468120082</v>
      </c>
      <c r="AO52" s="31"/>
      <c r="AP52" s="30">
        <f t="shared" si="114"/>
        <v>216.29948275862068</v>
      </c>
      <c r="AQ52" s="32">
        <f t="shared" si="115"/>
        <v>28.552500000000002</v>
      </c>
      <c r="AR52" s="33">
        <f t="shared" si="116"/>
        <v>362.14801724137931</v>
      </c>
      <c r="AS52" s="32">
        <f t="shared" si="117"/>
        <v>161.01198275862069</v>
      </c>
      <c r="AT52" s="33">
        <f t="shared" si="118"/>
        <v>201.13603448275862</v>
      </c>
      <c r="AU52" s="50">
        <v>188500</v>
      </c>
      <c r="AV52" s="50">
        <v>1471.3</v>
      </c>
      <c r="AW52" s="50">
        <v>1471.3</v>
      </c>
      <c r="AX52" s="50">
        <v>188500</v>
      </c>
    </row>
    <row r="53" spans="1:50" ht="16.5">
      <c r="A53" s="41" t="s">
        <v>60</v>
      </c>
      <c r="B53" s="42">
        <v>614</v>
      </c>
      <c r="C53" s="43">
        <f t="shared" si="88"/>
        <v>3.2123051166684104E-2</v>
      </c>
      <c r="D53" s="14">
        <v>0.25</v>
      </c>
      <c r="E53" s="15">
        <f t="shared" si="89"/>
        <v>153.5</v>
      </c>
      <c r="F53" s="14">
        <v>2669</v>
      </c>
      <c r="G53" s="14">
        <v>5.0000000000000001E-3</v>
      </c>
      <c r="H53" s="15">
        <f t="shared" si="90"/>
        <v>13.345000000000001</v>
      </c>
      <c r="I53" s="14"/>
      <c r="J53" s="15"/>
      <c r="K53" s="14">
        <v>4</v>
      </c>
      <c r="L53" s="15">
        <f t="shared" si="91"/>
        <v>40</v>
      </c>
      <c r="M53" s="16">
        <v>97.5</v>
      </c>
      <c r="N53" s="16">
        <f t="shared" si="92"/>
        <v>107.25000000000001</v>
      </c>
      <c r="O53" s="16">
        <v>15</v>
      </c>
      <c r="P53" s="34">
        <f t="shared" si="93"/>
        <v>206.845</v>
      </c>
      <c r="Q53" s="17">
        <f t="shared" si="94"/>
        <v>122.25000000000001</v>
      </c>
      <c r="R53" s="18">
        <v>50</v>
      </c>
      <c r="S53" s="18">
        <f t="shared" si="95"/>
        <v>60.551951449199535</v>
      </c>
      <c r="T53" s="19">
        <f t="shared" si="96"/>
        <v>3.2123051166684102</v>
      </c>
      <c r="U53" s="20">
        <f t="shared" si="97"/>
        <v>10.407868578005649</v>
      </c>
      <c r="V53" s="20">
        <f t="shared" si="98"/>
        <v>9.6369153500052303</v>
      </c>
      <c r="W53" s="20">
        <f t="shared" si="99"/>
        <v>4.8184576750026151</v>
      </c>
      <c r="X53" s="21">
        <f t="shared" si="100"/>
        <v>133.80904049387883</v>
      </c>
      <c r="Y53" s="22">
        <v>30</v>
      </c>
      <c r="Z53" s="21">
        <f t="shared" si="101"/>
        <v>492.90404049387882</v>
      </c>
      <c r="AA53" s="23">
        <v>773</v>
      </c>
      <c r="AB53" s="24">
        <f t="shared" si="102"/>
        <v>280.09595950612118</v>
      </c>
      <c r="AC53" s="25">
        <f t="shared" si="119"/>
        <v>252.08636355550905</v>
      </c>
      <c r="AD53" s="24">
        <f t="shared" si="103"/>
        <v>106.52003766872448</v>
      </c>
      <c r="AE53" s="26">
        <f t="shared" si="104"/>
        <v>4.2657689972959552E-2</v>
      </c>
      <c r="AF53" s="26">
        <f t="shared" si="105"/>
        <v>6.6874297084522888E-2</v>
      </c>
      <c r="AG53" s="26">
        <f t="shared" si="106"/>
        <v>164.48805253573204</v>
      </c>
      <c r="AH53" s="27">
        <f t="shared" si="107"/>
        <v>57.968014867007554</v>
      </c>
      <c r="AI53" s="27">
        <f t="shared" si="108"/>
        <v>257.86728955792023</v>
      </c>
      <c r="AJ53" s="28">
        <f t="shared" si="109"/>
        <v>566.15499999999997</v>
      </c>
      <c r="AK53" s="28">
        <f t="shared" si="110"/>
        <v>4.8806465517241375E-2</v>
      </c>
      <c r="AL53" s="27">
        <f t="shared" si="111"/>
        <v>188.19773103448273</v>
      </c>
      <c r="AM53" s="29">
        <f t="shared" si="112"/>
        <v>156.92599746150876</v>
      </c>
      <c r="AN53" s="30">
        <f t="shared" si="113"/>
        <v>256.35574011592701</v>
      </c>
      <c r="AO53" s="31"/>
      <c r="AP53" s="30">
        <f t="shared" si="114"/>
        <v>183.86993189655172</v>
      </c>
      <c r="AQ53" s="32">
        <f t="shared" si="115"/>
        <v>30.562500000000004</v>
      </c>
      <c r="AR53" s="33">
        <f t="shared" si="116"/>
        <v>351.72256810344822</v>
      </c>
      <c r="AS53" s="32">
        <f t="shared" si="117"/>
        <v>150.17749439655171</v>
      </c>
      <c r="AT53" s="33">
        <f t="shared" si="118"/>
        <v>201.54507370689652</v>
      </c>
      <c r="AU53" s="50">
        <v>185000</v>
      </c>
      <c r="AV53" s="50">
        <v>1490.5</v>
      </c>
      <c r="AW53" s="50">
        <v>1490.5</v>
      </c>
      <c r="AX53" s="50">
        <v>185000</v>
      </c>
    </row>
    <row r="54" spans="1:50" ht="16.5">
      <c r="A54" s="41" t="s">
        <v>61</v>
      </c>
      <c r="B54" s="42"/>
      <c r="C54" s="43"/>
      <c r="D54" s="14"/>
      <c r="E54" s="15"/>
      <c r="F54" s="14"/>
      <c r="G54" s="14"/>
      <c r="H54" s="15"/>
      <c r="I54" s="14"/>
      <c r="J54" s="15"/>
      <c r="K54" s="14"/>
      <c r="L54" s="15"/>
      <c r="M54" s="16"/>
      <c r="N54" s="16"/>
      <c r="O54" s="16"/>
      <c r="P54" s="34"/>
      <c r="Q54" s="17"/>
      <c r="R54" s="18"/>
      <c r="S54" s="18"/>
      <c r="T54" s="19"/>
      <c r="U54" s="20"/>
      <c r="V54" s="20"/>
      <c r="W54" s="20"/>
      <c r="X54" s="21"/>
      <c r="Y54" s="22"/>
      <c r="Z54" s="21"/>
      <c r="AA54" s="23"/>
      <c r="AB54" s="24"/>
      <c r="AC54" s="25"/>
      <c r="AD54" s="24"/>
      <c r="AE54" s="26"/>
      <c r="AF54" s="26"/>
      <c r="AG54" s="26"/>
      <c r="AH54" s="27"/>
      <c r="AI54" s="27"/>
      <c r="AJ54" s="28"/>
      <c r="AK54" s="28"/>
      <c r="AL54" s="27"/>
      <c r="AM54" s="29"/>
      <c r="AN54" s="30"/>
      <c r="AO54" s="31"/>
      <c r="AP54" s="30"/>
      <c r="AQ54" s="32"/>
      <c r="AR54" s="33"/>
      <c r="AS54" s="32"/>
      <c r="AT54" s="33"/>
      <c r="AU54" s="50">
        <v>223500</v>
      </c>
      <c r="AV54" s="50">
        <v>1615.2</v>
      </c>
      <c r="AW54" s="50">
        <v>1615.2</v>
      </c>
      <c r="AX54" s="50">
        <v>223500</v>
      </c>
    </row>
    <row r="55" spans="1:50" ht="16.5">
      <c r="A55" s="41" t="s">
        <v>62</v>
      </c>
      <c r="B55" s="42">
        <v>600</v>
      </c>
      <c r="C55" s="43">
        <f t="shared" ref="C55" si="120">B55/19114</f>
        <v>3.1390603745945378E-2</v>
      </c>
      <c r="D55" s="14">
        <v>0.25</v>
      </c>
      <c r="E55" s="15">
        <f t="shared" ref="E55" si="121">B55*D55</f>
        <v>150</v>
      </c>
      <c r="F55" s="14">
        <v>14686</v>
      </c>
      <c r="G55" s="14">
        <v>5.0000000000000001E-3</v>
      </c>
      <c r="H55" s="15">
        <f t="shared" ref="H55" si="122">F55*G55</f>
        <v>73.430000000000007</v>
      </c>
      <c r="I55" s="14"/>
      <c r="J55" s="15"/>
      <c r="K55" s="14">
        <v>4</v>
      </c>
      <c r="L55" s="15">
        <f t="shared" ref="L55" si="123">K55*10</f>
        <v>40</v>
      </c>
      <c r="M55" s="16">
        <v>50.8</v>
      </c>
      <c r="N55" s="16">
        <f t="shared" ref="N55" si="124">M55*1.1</f>
        <v>55.88</v>
      </c>
      <c r="O55" s="16">
        <v>4</v>
      </c>
      <c r="P55" s="34">
        <f t="shared" ref="P55" si="125">E55+H55+J55+L55</f>
        <v>263.43</v>
      </c>
      <c r="Q55" s="17">
        <f t="shared" ref="Q55" si="126">N55+O55</f>
        <v>59.88</v>
      </c>
      <c r="R55" s="18">
        <v>50</v>
      </c>
      <c r="S55" s="18">
        <f t="shared" ref="S55" si="127">1885*C55</f>
        <v>59.171288061107035</v>
      </c>
      <c r="T55" s="19">
        <f t="shared" ref="T55" si="128">100*C55</f>
        <v>3.1390603745945378</v>
      </c>
      <c r="U55" s="20">
        <f t="shared" ref="U55" si="129">324*C55</f>
        <v>10.170555613686302</v>
      </c>
      <c r="V55" s="20">
        <f t="shared" ref="V55" si="130">300*C55</f>
        <v>9.4171811237836138</v>
      </c>
      <c r="W55" s="20">
        <f t="shared" ref="W55" si="131">150*C55</f>
        <v>4.7085905618918069</v>
      </c>
      <c r="X55" s="21">
        <f t="shared" ref="X55" si="132">R55+S55+T55+U55+V55</f>
        <v>131.89808517317149</v>
      </c>
      <c r="Y55" s="22">
        <v>15</v>
      </c>
      <c r="Z55" s="21">
        <f t="shared" ref="Z55" si="133">P55+X55+Y55+Q55</f>
        <v>470.20808517317153</v>
      </c>
      <c r="AA55" s="23">
        <v>769</v>
      </c>
      <c r="AB55" s="24">
        <f t="shared" ref="AB55" si="134">AA55-Z55</f>
        <v>298.79191482682847</v>
      </c>
      <c r="AC55" s="25">
        <f t="shared" ref="AC55" si="135">AB55*0.9</f>
        <v>268.91272334414566</v>
      </c>
      <c r="AD55" s="24">
        <f t="shared" ref="AD55" si="136">3316*C55</f>
        <v>104.09124202155488</v>
      </c>
      <c r="AE55" s="26">
        <f t="shared" ref="AE55" si="137">AA55/18121</f>
        <v>4.2436951603112408E-2</v>
      </c>
      <c r="AF55" s="26">
        <f t="shared" ref="AF55" si="138">AA55/11559</f>
        <v>6.652824638809586E-2</v>
      </c>
      <c r="AG55" s="26">
        <f t="shared" ref="AG55" si="139">3856*AE55</f>
        <v>163.63688538160145</v>
      </c>
      <c r="AH55" s="27">
        <f t="shared" ref="AH55" si="140">AG55-AD55</f>
        <v>59.545643360046569</v>
      </c>
      <c r="AI55" s="27">
        <f t="shared" ref="AI55" si="141">3856*AF55</f>
        <v>256.53291807249764</v>
      </c>
      <c r="AJ55" s="28">
        <f t="shared" ref="AJ55" si="142">AA55-P55</f>
        <v>505.57</v>
      </c>
      <c r="AK55" s="28">
        <f t="shared" ref="AK55" si="143">AJ55/11600</f>
        <v>4.358362068965517E-2</v>
      </c>
      <c r="AL55" s="27">
        <f t="shared" ref="AL55" si="144">3856*AK55</f>
        <v>168.05844137931032</v>
      </c>
      <c r="AM55" s="29">
        <f t="shared" ref="AM55" si="145">4382*AE55-Y55</f>
        <v>170.95872192483858</v>
      </c>
      <c r="AN55" s="30">
        <f t="shared" ref="AN55" si="146">4282*AF55-Y55</f>
        <v>269.87395103382647</v>
      </c>
      <c r="AO55" s="31"/>
      <c r="AP55" s="30">
        <f t="shared" ref="AP55" si="147">4382*AK55-Y55</f>
        <v>175.98342586206894</v>
      </c>
      <c r="AQ55" s="32">
        <f t="shared" ref="AQ55" si="148">Q55/4</f>
        <v>14.97</v>
      </c>
      <c r="AR55" s="33">
        <f t="shared" ref="AR55" si="149">AA55-P55-AP55-AQ55</f>
        <v>314.61657413793102</v>
      </c>
      <c r="AS55" s="32">
        <f t="shared" ref="AS55" si="150">3077*AK55</f>
        <v>134.10680086206895</v>
      </c>
      <c r="AT55" s="33">
        <f t="shared" ref="AT55" si="151">AR55-AS55</f>
        <v>180.50977327586207</v>
      </c>
      <c r="AU55" s="50">
        <v>167500</v>
      </c>
      <c r="AV55" s="50">
        <v>891</v>
      </c>
      <c r="AW55" s="50">
        <v>891</v>
      </c>
      <c r="AX55" s="50">
        <v>167500</v>
      </c>
    </row>
    <row r="56" spans="1:50" ht="16.5">
      <c r="A56" s="41" t="s">
        <v>63</v>
      </c>
      <c r="B56" s="42"/>
      <c r="C56" s="43"/>
      <c r="D56" s="14"/>
      <c r="E56" s="15"/>
      <c r="F56" s="14"/>
      <c r="G56" s="14"/>
      <c r="H56" s="15"/>
      <c r="I56" s="14"/>
      <c r="J56" s="15"/>
      <c r="K56" s="14"/>
      <c r="L56" s="15"/>
      <c r="M56" s="16"/>
      <c r="N56" s="16"/>
      <c r="O56" s="16"/>
      <c r="P56" s="34"/>
      <c r="Q56" s="17"/>
      <c r="R56" s="18"/>
      <c r="S56" s="18"/>
      <c r="T56" s="19"/>
      <c r="U56" s="20"/>
      <c r="V56" s="20"/>
      <c r="W56" s="20"/>
      <c r="X56" s="21"/>
      <c r="Y56" s="22"/>
      <c r="Z56" s="21"/>
      <c r="AA56" s="23"/>
      <c r="AB56" s="24"/>
      <c r="AC56" s="25"/>
      <c r="AD56" s="24"/>
      <c r="AE56" s="26"/>
      <c r="AF56" s="26"/>
      <c r="AG56" s="26"/>
      <c r="AH56" s="27"/>
      <c r="AI56" s="27"/>
      <c r="AJ56" s="28"/>
      <c r="AK56" s="28"/>
      <c r="AL56" s="27"/>
      <c r="AM56" s="29"/>
      <c r="AN56" s="30"/>
      <c r="AO56" s="31"/>
      <c r="AP56" s="30"/>
      <c r="AQ56" s="32"/>
      <c r="AR56" s="33"/>
      <c r="AS56" s="32"/>
      <c r="AT56" s="33"/>
      <c r="AU56" s="50">
        <v>150000</v>
      </c>
      <c r="AV56" s="50">
        <v>1863.3</v>
      </c>
      <c r="AW56" s="50">
        <v>1863.3</v>
      </c>
      <c r="AX56" s="50">
        <v>150000</v>
      </c>
    </row>
    <row r="57" spans="1:50" ht="16.5">
      <c r="A57" s="41" t="s">
        <v>64</v>
      </c>
      <c r="B57" s="42"/>
      <c r="C57" s="43"/>
      <c r="D57" s="14"/>
      <c r="E57" s="15"/>
      <c r="F57" s="14"/>
      <c r="G57" s="14"/>
      <c r="H57" s="15"/>
      <c r="I57" s="14"/>
      <c r="J57" s="15"/>
      <c r="K57" s="14"/>
      <c r="L57" s="15"/>
      <c r="M57" s="16"/>
      <c r="N57" s="16"/>
      <c r="O57" s="16"/>
      <c r="P57" s="34"/>
      <c r="Q57" s="17"/>
      <c r="R57" s="18"/>
      <c r="S57" s="18"/>
      <c r="T57" s="19"/>
      <c r="U57" s="20"/>
      <c r="V57" s="20"/>
      <c r="W57" s="20"/>
      <c r="X57" s="21"/>
      <c r="Y57" s="22"/>
      <c r="Z57" s="21"/>
      <c r="AA57" s="23"/>
      <c r="AB57" s="24"/>
      <c r="AC57" s="25"/>
      <c r="AD57" s="24"/>
      <c r="AE57" s="26"/>
      <c r="AF57" s="26"/>
      <c r="AG57" s="26"/>
      <c r="AH57" s="27"/>
      <c r="AI57" s="27"/>
      <c r="AJ57" s="28"/>
      <c r="AK57" s="28"/>
      <c r="AL57" s="27"/>
      <c r="AM57" s="29"/>
      <c r="AN57" s="30"/>
      <c r="AO57" s="31"/>
      <c r="AP57" s="30"/>
      <c r="AQ57" s="32"/>
      <c r="AR57" s="33"/>
      <c r="AS57" s="32"/>
      <c r="AT57" s="33"/>
      <c r="AU57" s="50">
        <v>600000</v>
      </c>
      <c r="AV57" s="50">
        <v>50</v>
      </c>
      <c r="AW57" s="50">
        <v>50</v>
      </c>
      <c r="AX57" s="50">
        <v>600000</v>
      </c>
    </row>
    <row r="58" spans="1:50" ht="16.5">
      <c r="A58" s="41" t="s">
        <v>65</v>
      </c>
      <c r="B58" s="42">
        <v>744</v>
      </c>
      <c r="C58" s="43">
        <f t="shared" ref="C58:C60" si="152">B58/19114</f>
        <v>3.8924348644972274E-2</v>
      </c>
      <c r="D58" s="14">
        <v>0.25</v>
      </c>
      <c r="E58" s="15">
        <f t="shared" ref="E58:E60" si="153">B58*D58</f>
        <v>186</v>
      </c>
      <c r="F58" s="14">
        <v>10624</v>
      </c>
      <c r="G58" s="14">
        <v>5.0000000000000001E-3</v>
      </c>
      <c r="H58" s="15">
        <f t="shared" ref="H58:H60" si="154">F58*G58</f>
        <v>53.120000000000005</v>
      </c>
      <c r="I58" s="14"/>
      <c r="J58" s="15"/>
      <c r="K58" s="14">
        <v>3</v>
      </c>
      <c r="L58" s="15">
        <f t="shared" ref="L58:L60" si="155">K58*10</f>
        <v>30</v>
      </c>
      <c r="M58" s="16">
        <v>94.1</v>
      </c>
      <c r="N58" s="16">
        <f t="shared" ref="N58:N60" si="156">M58*1.1</f>
        <v>103.51</v>
      </c>
      <c r="O58" s="16">
        <v>90</v>
      </c>
      <c r="P58" s="34">
        <f t="shared" ref="P58:P60" si="157">E58+H58+J58+L58</f>
        <v>269.12</v>
      </c>
      <c r="Q58" s="17">
        <f t="shared" ref="Q58:Q60" si="158">N58+O58</f>
        <v>193.51</v>
      </c>
      <c r="R58" s="18">
        <v>50</v>
      </c>
      <c r="S58" s="18">
        <f t="shared" ref="S58:S60" si="159">1885*C58</f>
        <v>73.372397195772734</v>
      </c>
      <c r="T58" s="19">
        <f t="shared" ref="T58:T60" si="160">100*C58</f>
        <v>3.8924348644972273</v>
      </c>
      <c r="U58" s="20">
        <f t="shared" ref="U58:U60" si="161">324*C58</f>
        <v>12.611488960971016</v>
      </c>
      <c r="V58" s="20">
        <f t="shared" ref="V58:V60" si="162">300*C58</f>
        <v>11.677304593491682</v>
      </c>
      <c r="W58" s="20">
        <f t="shared" ref="W58:W60" si="163">150*C58</f>
        <v>5.838652296745841</v>
      </c>
      <c r="X58" s="21">
        <f t="shared" ref="X58:X60" si="164">R58+S58+T58+U58+V58</f>
        <v>151.55362561473265</v>
      </c>
      <c r="Y58" s="22">
        <v>23</v>
      </c>
      <c r="Z58" s="21">
        <f t="shared" ref="Z58:Z60" si="165">P58+X58+Y58+Q58</f>
        <v>637.18362561473259</v>
      </c>
      <c r="AA58" s="23">
        <v>819</v>
      </c>
      <c r="AB58" s="24">
        <f t="shared" ref="AB58:AB60" si="166">AA58-Z58</f>
        <v>181.81637438526741</v>
      </c>
      <c r="AC58" s="25">
        <f t="shared" ref="AC58:AC60" si="167">AB58*0.9</f>
        <v>163.63473694674067</v>
      </c>
      <c r="AD58" s="24">
        <f t="shared" ref="AD58:AD60" si="168">3316*C58</f>
        <v>129.07314010672806</v>
      </c>
      <c r="AE58" s="26">
        <f t="shared" ref="AE58:AE60" si="169">AA58/18121</f>
        <v>4.5196181226201643E-2</v>
      </c>
      <c r="AF58" s="26">
        <f t="shared" ref="AF58:AF60" si="170">AA58/11559</f>
        <v>7.0853880093433685E-2</v>
      </c>
      <c r="AG58" s="26">
        <f t="shared" ref="AG58:AG60" si="171">3856*AE58</f>
        <v>174.27647480823353</v>
      </c>
      <c r="AH58" s="27">
        <f t="shared" ref="AH58:AH60" si="172">AG58-AD58</f>
        <v>45.203334701505469</v>
      </c>
      <c r="AI58" s="27">
        <f t="shared" ref="AI58:AI60" si="173">3856*AF58</f>
        <v>273.21256164028028</v>
      </c>
      <c r="AJ58" s="28">
        <f t="shared" ref="AJ58:AJ60" si="174">AA58-P58</f>
        <v>549.88</v>
      </c>
      <c r="AK58" s="28">
        <f t="shared" ref="AK58:AK60" si="175">AJ58/11600</f>
        <v>4.740344827586207E-2</v>
      </c>
      <c r="AL58" s="27">
        <f t="shared" ref="AL58:AL60" si="176">3856*AK58</f>
        <v>182.78769655172414</v>
      </c>
      <c r="AM58" s="29">
        <f t="shared" ref="AM58:AM60" si="177">4382*AE58-Y58</f>
        <v>175.0496661332156</v>
      </c>
      <c r="AN58" s="30">
        <f t="shared" ref="AN58:AN60" si="178">4282*AF58-Y58</f>
        <v>280.39631456008306</v>
      </c>
      <c r="AO58" s="31"/>
      <c r="AP58" s="30">
        <f t="shared" ref="AP58:AP60" si="179">4382*AK58-Y58</f>
        <v>184.72191034482759</v>
      </c>
      <c r="AQ58" s="32">
        <f t="shared" ref="AQ58:AQ60" si="180">Q58/4</f>
        <v>48.377499999999998</v>
      </c>
      <c r="AR58" s="33">
        <f t="shared" ref="AR58:AR60" si="181">AA58-P58-AP58-AQ58</f>
        <v>316.78058965517238</v>
      </c>
      <c r="AS58" s="32">
        <f t="shared" ref="AS58:AS60" si="182">3077*AK58</f>
        <v>145.86041034482759</v>
      </c>
      <c r="AT58" s="33">
        <f t="shared" ref="AT58:AT60" si="183">AR58-AS58</f>
        <v>170.92017931034479</v>
      </c>
      <c r="AU58" s="50">
        <v>250000</v>
      </c>
      <c r="AV58" s="50">
        <v>1590.8</v>
      </c>
      <c r="AW58" s="50">
        <v>1590.8</v>
      </c>
      <c r="AX58" s="50">
        <v>250000</v>
      </c>
    </row>
    <row r="59" spans="1:50" ht="16.5">
      <c r="A59" s="41" t="s">
        <v>66</v>
      </c>
      <c r="B59" s="42">
        <v>958</v>
      </c>
      <c r="C59" s="43">
        <f t="shared" si="152"/>
        <v>5.0120330647692793E-2</v>
      </c>
      <c r="D59" s="14">
        <v>0.25</v>
      </c>
      <c r="E59" s="15">
        <f t="shared" si="153"/>
        <v>239.5</v>
      </c>
      <c r="F59" s="14">
        <v>13500</v>
      </c>
      <c r="G59" s="14">
        <v>5.0000000000000001E-3</v>
      </c>
      <c r="H59" s="15">
        <f t="shared" si="154"/>
        <v>67.5</v>
      </c>
      <c r="I59" s="14"/>
      <c r="J59" s="15"/>
      <c r="K59" s="14">
        <v>3</v>
      </c>
      <c r="L59" s="15">
        <f t="shared" si="155"/>
        <v>30</v>
      </c>
      <c r="M59" s="16">
        <v>170.5</v>
      </c>
      <c r="N59" s="16">
        <f t="shared" si="156"/>
        <v>187.55</v>
      </c>
      <c r="O59" s="16">
        <v>2</v>
      </c>
      <c r="P59" s="34">
        <f t="shared" si="157"/>
        <v>337</v>
      </c>
      <c r="Q59" s="17">
        <f t="shared" si="158"/>
        <v>189.55</v>
      </c>
      <c r="R59" s="18">
        <v>50</v>
      </c>
      <c r="S59" s="18">
        <f t="shared" si="159"/>
        <v>94.476823270900908</v>
      </c>
      <c r="T59" s="19">
        <f t="shared" si="160"/>
        <v>5.0120330647692795</v>
      </c>
      <c r="U59" s="20">
        <f t="shared" si="161"/>
        <v>16.238987129852465</v>
      </c>
      <c r="V59" s="20">
        <f t="shared" si="162"/>
        <v>15.036099194307837</v>
      </c>
      <c r="W59" s="20">
        <f t="shared" si="163"/>
        <v>7.5180495971539187</v>
      </c>
      <c r="X59" s="21">
        <f t="shared" si="164"/>
        <v>180.76394265983049</v>
      </c>
      <c r="Y59" s="22">
        <v>15</v>
      </c>
      <c r="Z59" s="21">
        <f t="shared" si="165"/>
        <v>722.31394265983045</v>
      </c>
      <c r="AA59" s="23">
        <v>894</v>
      </c>
      <c r="AB59" s="24">
        <f t="shared" si="166"/>
        <v>171.68605734016955</v>
      </c>
      <c r="AC59" s="25">
        <f t="shared" si="167"/>
        <v>154.5174516061526</v>
      </c>
      <c r="AD59" s="24">
        <f t="shared" si="168"/>
        <v>166.19901642774931</v>
      </c>
      <c r="AE59" s="26">
        <f t="shared" si="169"/>
        <v>4.9335025660835495E-2</v>
      </c>
      <c r="AF59" s="26">
        <f t="shared" si="170"/>
        <v>7.734233065144043E-2</v>
      </c>
      <c r="AG59" s="26">
        <f t="shared" si="171"/>
        <v>190.23585894818166</v>
      </c>
      <c r="AH59" s="27">
        <f t="shared" si="172"/>
        <v>24.036842520432344</v>
      </c>
      <c r="AI59" s="27">
        <f t="shared" si="173"/>
        <v>298.23202699195429</v>
      </c>
      <c r="AJ59" s="28">
        <f t="shared" si="174"/>
        <v>557</v>
      </c>
      <c r="AK59" s="28">
        <f t="shared" si="175"/>
        <v>4.8017241379310342E-2</v>
      </c>
      <c r="AL59" s="27">
        <f t="shared" si="176"/>
        <v>185.15448275862067</v>
      </c>
      <c r="AM59" s="29">
        <f t="shared" si="177"/>
        <v>201.18608244578115</v>
      </c>
      <c r="AN59" s="30">
        <f t="shared" si="178"/>
        <v>316.1798598494679</v>
      </c>
      <c r="AO59" s="31"/>
      <c r="AP59" s="30">
        <f t="shared" si="179"/>
        <v>195.41155172413792</v>
      </c>
      <c r="AQ59" s="32">
        <f t="shared" si="180"/>
        <v>47.387500000000003</v>
      </c>
      <c r="AR59" s="33">
        <f t="shared" si="181"/>
        <v>314.20094827586212</v>
      </c>
      <c r="AS59" s="32">
        <f t="shared" si="182"/>
        <v>147.74905172413793</v>
      </c>
      <c r="AT59" s="33">
        <f t="shared" si="183"/>
        <v>166.45189655172419</v>
      </c>
      <c r="AU59" s="50">
        <v>206400</v>
      </c>
      <c r="AV59" s="50">
        <v>1754.5</v>
      </c>
      <c r="AW59" s="50">
        <v>1754.5</v>
      </c>
      <c r="AX59" s="50">
        <v>206400</v>
      </c>
    </row>
    <row r="60" spans="1:50" ht="16.5">
      <c r="A60" s="41" t="s">
        <v>67</v>
      </c>
      <c r="B60" s="42">
        <v>489</v>
      </c>
      <c r="C60" s="43">
        <f t="shared" si="152"/>
        <v>2.5583342052945483E-2</v>
      </c>
      <c r="D60" s="14">
        <v>0.25</v>
      </c>
      <c r="E60" s="15">
        <f t="shared" si="153"/>
        <v>122.25</v>
      </c>
      <c r="F60" s="14">
        <v>7590.4</v>
      </c>
      <c r="G60" s="14">
        <v>5.0000000000000001E-3</v>
      </c>
      <c r="H60" s="15">
        <f t="shared" si="154"/>
        <v>37.951999999999998</v>
      </c>
      <c r="I60" s="14"/>
      <c r="J60" s="15"/>
      <c r="K60" s="14">
        <v>3</v>
      </c>
      <c r="L60" s="15">
        <f t="shared" si="155"/>
        <v>30</v>
      </c>
      <c r="M60" s="16">
        <v>100.1</v>
      </c>
      <c r="N60" s="16">
        <f t="shared" si="156"/>
        <v>110.11</v>
      </c>
      <c r="O60" s="16"/>
      <c r="P60" s="34">
        <f t="shared" si="157"/>
        <v>190.202</v>
      </c>
      <c r="Q60" s="17">
        <f t="shared" si="158"/>
        <v>110.11</v>
      </c>
      <c r="R60" s="18">
        <v>50</v>
      </c>
      <c r="S60" s="18">
        <f t="shared" si="159"/>
        <v>48.224599769802239</v>
      </c>
      <c r="T60" s="19">
        <f t="shared" si="160"/>
        <v>2.5583342052945484</v>
      </c>
      <c r="U60" s="20">
        <f t="shared" si="161"/>
        <v>8.289002825154336</v>
      </c>
      <c r="V60" s="20">
        <f t="shared" si="162"/>
        <v>7.6750026158836446</v>
      </c>
      <c r="W60" s="20">
        <f t="shared" si="163"/>
        <v>3.8375013079418223</v>
      </c>
      <c r="X60" s="21">
        <f t="shared" si="164"/>
        <v>116.74693941613477</v>
      </c>
      <c r="Y60" s="22"/>
      <c r="Z60" s="21">
        <f t="shared" si="165"/>
        <v>417.05893941613476</v>
      </c>
      <c r="AA60" s="23">
        <v>644</v>
      </c>
      <c r="AB60" s="24">
        <f t="shared" si="166"/>
        <v>226.94106058386524</v>
      </c>
      <c r="AC60" s="25">
        <f t="shared" si="167"/>
        <v>204.24695452547871</v>
      </c>
      <c r="AD60" s="24">
        <f t="shared" si="168"/>
        <v>84.834362247567228</v>
      </c>
      <c r="AE60" s="26">
        <f t="shared" si="169"/>
        <v>3.5538877545389327E-2</v>
      </c>
      <c r="AF60" s="26">
        <f t="shared" si="170"/>
        <v>5.5714162124751276E-2</v>
      </c>
      <c r="AG60" s="26">
        <f t="shared" si="171"/>
        <v>137.03791181502126</v>
      </c>
      <c r="AH60" s="27">
        <f t="shared" si="172"/>
        <v>52.203549567454033</v>
      </c>
      <c r="AI60" s="27">
        <f t="shared" si="173"/>
        <v>214.83380915304093</v>
      </c>
      <c r="AJ60" s="28">
        <f t="shared" si="174"/>
        <v>453.798</v>
      </c>
      <c r="AK60" s="28">
        <f t="shared" si="175"/>
        <v>3.9120517241379313E-2</v>
      </c>
      <c r="AL60" s="27">
        <f t="shared" si="176"/>
        <v>150.84871448275862</v>
      </c>
      <c r="AM60" s="29">
        <f t="shared" si="177"/>
        <v>155.73136140389605</v>
      </c>
      <c r="AN60" s="30">
        <f t="shared" si="178"/>
        <v>238.56804221818496</v>
      </c>
      <c r="AO60" s="31"/>
      <c r="AP60" s="30">
        <f t="shared" si="179"/>
        <v>171.42610655172416</v>
      </c>
      <c r="AQ60" s="32">
        <f t="shared" si="180"/>
        <v>27.5275</v>
      </c>
      <c r="AR60" s="33">
        <f t="shared" si="181"/>
        <v>254.84439344827584</v>
      </c>
      <c r="AS60" s="32">
        <f t="shared" si="182"/>
        <v>120.37383155172415</v>
      </c>
      <c r="AT60" s="33">
        <f t="shared" si="183"/>
        <v>134.47056189655169</v>
      </c>
      <c r="AU60" s="58">
        <v>192000</v>
      </c>
      <c r="AV60" s="58">
        <v>1044.9000000000001</v>
      </c>
      <c r="AW60" s="58">
        <v>1044.9000000000001</v>
      </c>
      <c r="AX60" s="58">
        <v>192000</v>
      </c>
    </row>
    <row r="61" spans="1:50" ht="16.5">
      <c r="A61" s="35" t="s">
        <v>13</v>
      </c>
      <c r="B61" s="44">
        <f t="shared" ref="B61:I61" si="184">SUM(B43:B60)</f>
        <v>10867</v>
      </c>
      <c r="C61" s="44">
        <f t="shared" si="184"/>
        <v>0.56853615151198078</v>
      </c>
      <c r="D61" s="44">
        <f t="shared" si="184"/>
        <v>3.25</v>
      </c>
      <c r="E61" s="45">
        <f t="shared" si="184"/>
        <v>2716.75</v>
      </c>
      <c r="F61" s="44">
        <f t="shared" si="184"/>
        <v>126247.09999999999</v>
      </c>
      <c r="G61" s="44">
        <f t="shared" si="184"/>
        <v>6.4999999999999988E-2</v>
      </c>
      <c r="H61" s="45">
        <f t="shared" si="184"/>
        <v>631.2355</v>
      </c>
      <c r="I61" s="44">
        <f t="shared" si="184"/>
        <v>0</v>
      </c>
      <c r="J61" s="45"/>
      <c r="K61" s="44">
        <f t="shared" ref="K61:S61" si="185">SUM(K43:K60)</f>
        <v>63</v>
      </c>
      <c r="L61" s="45">
        <f t="shared" si="185"/>
        <v>630</v>
      </c>
      <c r="M61" s="46">
        <f t="shared" si="185"/>
        <v>1687.1999999999998</v>
      </c>
      <c r="N61" s="46">
        <f t="shared" si="185"/>
        <v>1855.9200000000003</v>
      </c>
      <c r="O61" s="46">
        <f t="shared" si="185"/>
        <v>734</v>
      </c>
      <c r="P61" s="40">
        <f t="shared" si="185"/>
        <v>3977.9954999999991</v>
      </c>
      <c r="Q61" s="47">
        <f t="shared" si="185"/>
        <v>2589.9200000000005</v>
      </c>
      <c r="R61" s="48">
        <f t="shared" si="185"/>
        <v>650</v>
      </c>
      <c r="S61" s="48">
        <f t="shared" si="185"/>
        <v>1071.6906456000838</v>
      </c>
      <c r="T61" s="48">
        <v>100</v>
      </c>
      <c r="U61" s="48">
        <f t="shared" ref="U61:AN61" si="186">SUM(U43:U60)</f>
        <v>184.20571308988175</v>
      </c>
      <c r="V61" s="48">
        <f t="shared" si="186"/>
        <v>170.5608454535942</v>
      </c>
      <c r="W61" s="48">
        <f t="shared" si="186"/>
        <v>85.280422726797099</v>
      </c>
      <c r="X61" s="36">
        <f t="shared" si="186"/>
        <v>2133.3108192947579</v>
      </c>
      <c r="Y61" s="47">
        <f t="shared" si="186"/>
        <v>430</v>
      </c>
      <c r="Z61" s="36">
        <f t="shared" si="186"/>
        <v>9131.2263192947557</v>
      </c>
      <c r="AA61" s="36">
        <f t="shared" si="186"/>
        <v>11559</v>
      </c>
      <c r="AB61" s="36">
        <f t="shared" si="186"/>
        <v>2427.773680705242</v>
      </c>
      <c r="AC61" s="36">
        <f t="shared" si="186"/>
        <v>2310.7933859893274</v>
      </c>
      <c r="AD61" s="36">
        <f t="shared" si="186"/>
        <v>1885.2658784137279</v>
      </c>
      <c r="AE61" s="36">
        <f t="shared" si="186"/>
        <v>0.63787870426576898</v>
      </c>
      <c r="AF61" s="36">
        <f t="shared" si="186"/>
        <v>1</v>
      </c>
      <c r="AG61" s="36">
        <f t="shared" si="186"/>
        <v>2459.6602836488055</v>
      </c>
      <c r="AH61" s="37">
        <f t="shared" si="186"/>
        <v>574.3944052350771</v>
      </c>
      <c r="AI61" s="37">
        <f t="shared" si="186"/>
        <v>3856</v>
      </c>
      <c r="AJ61" s="38">
        <f t="shared" si="186"/>
        <v>7581.0044999999991</v>
      </c>
      <c r="AK61" s="38">
        <f t="shared" si="186"/>
        <v>0.6535348706896551</v>
      </c>
      <c r="AL61" s="37">
        <f t="shared" si="186"/>
        <v>2520.0304613793105</v>
      </c>
      <c r="AM61" s="39">
        <f t="shared" si="186"/>
        <v>2365.1844820925999</v>
      </c>
      <c r="AN61" s="39">
        <f t="shared" si="186"/>
        <v>3852</v>
      </c>
      <c r="AO61" s="31"/>
      <c r="AP61" s="39">
        <f t="shared" ref="AP61:AX61" si="187">SUM(AP43:AP60)</f>
        <v>2433.7898033620695</v>
      </c>
      <c r="AQ61" s="36">
        <f t="shared" si="187"/>
        <v>647.48000000000013</v>
      </c>
      <c r="AR61" s="36">
        <f t="shared" si="187"/>
        <v>4499.73469663793</v>
      </c>
      <c r="AS61" s="36">
        <f t="shared" si="187"/>
        <v>2010.9267971120689</v>
      </c>
      <c r="AT61" s="36">
        <f t="shared" si="187"/>
        <v>2488.807899525862</v>
      </c>
      <c r="AU61" s="49">
        <f t="shared" si="187"/>
        <v>4179000</v>
      </c>
      <c r="AV61" s="49">
        <f t="shared" si="187"/>
        <v>25577</v>
      </c>
      <c r="AW61" s="49">
        <f t="shared" si="187"/>
        <v>25577</v>
      </c>
      <c r="AX61" s="49">
        <f t="shared" si="187"/>
        <v>4179000</v>
      </c>
    </row>
  </sheetData>
  <mergeCells count="40">
    <mergeCell ref="A13:A14"/>
    <mergeCell ref="M7:S7"/>
    <mergeCell ref="R12:X12"/>
    <mergeCell ref="AL12:AL13"/>
    <mergeCell ref="AL36:AR36"/>
    <mergeCell ref="S36:X36"/>
    <mergeCell ref="AA12:AA13"/>
    <mergeCell ref="AB12:AB13"/>
    <mergeCell ref="AC12:AC13"/>
    <mergeCell ref="AE12:AE13"/>
    <mergeCell ref="AR12:AR13"/>
    <mergeCell ref="AM12:AM13"/>
    <mergeCell ref="U35:AG35"/>
    <mergeCell ref="H35:L35"/>
    <mergeCell ref="P1:AX1"/>
    <mergeCell ref="P2:AX2"/>
    <mergeCell ref="P3:AX3"/>
    <mergeCell ref="A8:AW10"/>
    <mergeCell ref="E6:Y6"/>
    <mergeCell ref="AU4:AX4"/>
    <mergeCell ref="AU11:AW11"/>
    <mergeCell ref="Y12:Y13"/>
    <mergeCell ref="AQ12:AQ13"/>
    <mergeCell ref="Z12:Z13"/>
    <mergeCell ref="AD12:AD13"/>
    <mergeCell ref="AJ12:AJ13"/>
    <mergeCell ref="AK12:AK13"/>
    <mergeCell ref="AP12:AP13"/>
    <mergeCell ref="AF12:AF13"/>
    <mergeCell ref="AI12:AI13"/>
    <mergeCell ref="AN12:AN13"/>
    <mergeCell ref="AG12:AG13"/>
    <mergeCell ref="AS12:AS13"/>
    <mergeCell ref="AT12:AT13"/>
    <mergeCell ref="AU13:AX13"/>
    <mergeCell ref="AX40:AZ40"/>
    <mergeCell ref="A41:A42"/>
    <mergeCell ref="AX41:AX42"/>
    <mergeCell ref="A37:AW39"/>
    <mergeCell ref="AU40:AW40"/>
  </mergeCells>
  <phoneticPr fontId="3" type="noConversion"/>
  <pageMargins left="0.83" right="0.35433070866141736" top="0.59055118110236227" bottom="0.51181102362204722" header="0.51181102362204722" footer="0.51181102362204722"/>
  <pageSetup paperSize="9" scale="7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2021-11-13T11:02:38Z</cp:lastPrinted>
  <dcterms:created xsi:type="dcterms:W3CDTF">2015-10-29T12:51:49Z</dcterms:created>
  <dcterms:modified xsi:type="dcterms:W3CDTF">2023-11-14T06:35:33Z</dcterms:modified>
</cp:coreProperties>
</file>